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7" activeTab="12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  <externalReference r:id="rId18"/>
    <externalReference r:id="rId19"/>
  </externalReferences>
  <definedNames>
    <definedName name="_xlnm.Print_Area" localSheetId="12">'з початку року'!$A$1:$P$47</definedName>
  </definedNames>
  <calcPr fullCalcOnLoad="1"/>
</workbook>
</file>

<file path=xl/sharedStrings.xml><?xml version="1.0" encoding="utf-8"?>
<sst xmlns="http://schemas.openxmlformats.org/spreadsheetml/2006/main" count="464" uniqueCount="134">
  <si>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</si>
  <si>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</si>
  <si>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</si>
  <si>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</si>
  <si>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</si>
  <si>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</si>
  <si>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</si>
  <si>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</si>
  <si>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</si>
  <si>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</si>
  <si>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</si>
  <si>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</si>
  <si>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</si>
  <si>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</si>
  <si>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</si>
  <si>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</si>
  <si>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</si>
  <si>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</si>
  <si>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</si>
  <si>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</si>
  <si>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</si>
  <si>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</si>
  <si>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</si>
  <si>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</si>
  <si>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</si>
  <si>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</si>
  <si>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</si>
  <si>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</si>
  <si>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</si>
  <si>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</si>
  <si>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</si>
  <si>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</si>
  <si>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</si>
  <si>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</si>
  <si>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</si>
  <si>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</si>
  <si>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</si>
  <si>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</si>
  <si>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</si>
  <si>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</si>
  <si>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</si>
  <si>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</si>
  <si>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</si>
  <si>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</si>
  <si>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</si>
  <si>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</si>
  <si>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</si>
  <si>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</si>
  <si>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</si>
  <si>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</si>
  <si>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</si>
  <si>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</si>
  <si>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</si>
  <si>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</si>
  <si>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</si>
  <si>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</si>
  <si>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</si>
  <si>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</si>
  <si>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</si>
  <si>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</si>
  <si>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</si>
  <si>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</si>
  <si>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</si>
  <si>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</si>
  <si>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</si>
  <si>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</si>
  <si>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</si>
  <si>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</si>
  <si>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</si>
  <si>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</si>
  <si>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</si>
  <si>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</si>
  <si>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</si>
  <si>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</si>
  <si>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</si>
  <si>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</si>
  <si>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</si>
  <si>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</si>
  <si>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</si>
  <si>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</si>
  <si>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</si>
  <si>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</si>
  <si>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</si>
  <si>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</si>
  <si>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</si>
  <si>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</si>
  <si>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</si>
  <si>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</si>
  <si>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</si>
  <si>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</si>
  <si>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</si>
  <si>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</si>
  <si>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</si>
  <si>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</si>
  <si>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</si>
  <si>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</si>
  <si>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</si>
  <si>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</si>
  <si>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</si>
  <si>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</si>
  <si>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</si>
  <si>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</si>
  <si>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</si>
  <si>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</si>
  <si>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</si>
  <si>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</si>
  <si>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</si>
  <si>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</si>
  <si>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</si>
  <si>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станом на 31.08.2018</t>
  </si>
  <si>
    <r>
      <t xml:space="preserve">станом на 01.09.2018р.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</si>
  <si>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2018 року</t>
  </si>
  <si>
    <t>Фактичні надходження (вересень)</t>
  </si>
  <si>
    <t xml:space="preserve">Динаміка надходжень до бюджету розвитку за вересень 2018 р. </t>
  </si>
  <si>
    <t>станом на 01.10.2018</t>
  </si>
  <si>
    <r>
      <t xml:space="preserve">станом на 01.10.2018р.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</si>
  <si>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2018 року</t>
  </si>
  <si>
    <t>Фактичні надходження (жовтень)</t>
  </si>
  <si>
    <t xml:space="preserve">Динаміка надходжень до бюджету розвитку за жовтень 2018 р. </t>
  </si>
  <si>
    <t>станом на 01.11.2018</t>
  </si>
  <si>
    <r>
      <t xml:space="preserve">станом на 11.11.2018р.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</si>
  <si>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2018 року</t>
  </si>
  <si>
    <t>Фактичні надходження (листопад)</t>
  </si>
  <si>
    <t xml:space="preserve">Динаміка надходжень до бюджету розвитку за листопад 2018 р. </t>
  </si>
  <si>
    <t>станом на 01.12.2018</t>
  </si>
  <si>
    <r>
      <t xml:space="preserve">станом на 01.12.2018р.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</si>
  <si>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грудень 2018 року</t>
  </si>
  <si>
    <t>станом на 04.12.2018</t>
  </si>
  <si>
    <t>Фактичні надходження (грудень)</t>
  </si>
  <si>
    <r>
      <t xml:space="preserve">станом на 04.12.2018р.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</si>
  <si>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04</t>
    </r>
    <r>
      <rPr>
        <b/>
        <sz val="12"/>
        <color indexed="10"/>
        <rFont val="Times New Roman"/>
        <family val="1"/>
      </rPr>
      <t>.12.2018р.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</si>
  <si>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04.12.2018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</si>
  <si>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04.12.2018р. :</t>
  </si>
  <si>
    <t>план на січень-грудень 2018р.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</si>
</sst>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.05"/>
      <color indexed="8"/>
      <name val="Times New Roman"/>
      <family val="0"/>
    </font>
    <font>
      <sz val="1.7"/>
      <color indexed="8"/>
      <name val="Times New Roman"/>
      <family val="0"/>
    </font>
    <font>
      <sz val="4.8"/>
      <color indexed="8"/>
      <name val="Times New Roman"/>
      <family val="0"/>
    </font>
    <font>
      <b/>
      <sz val="15"/>
      <color indexed="8"/>
      <name val="Times New Roman"/>
      <family val="0"/>
    </font>
    <font>
      <sz val="10"/>
      <color indexed="12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7.3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7" fillId="0" borderId="14" xfId="0" applyNumberFormat="1" applyFont="1" applyBorder="1" applyAlignment="1">
      <alignment horizontal="right"/>
    </xf>
    <xf numFmtId="185" fontId="17" fillId="0" borderId="13" xfId="0" applyNumberFormat="1" applyFont="1" applyBorder="1" applyAlignment="1">
      <alignment/>
    </xf>
    <xf numFmtId="185" fontId="18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2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3" fillId="0" borderId="11" xfId="0" applyFont="1" applyBorder="1" applyAlignment="1">
      <alignment/>
    </xf>
    <xf numFmtId="0" fontId="24" fillId="0" borderId="11" xfId="0" applyFont="1" applyBorder="1" applyAlignment="1">
      <alignment horizontal="right"/>
    </xf>
    <xf numFmtId="185" fontId="24" fillId="0" borderId="11" xfId="0" applyNumberFormat="1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2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0" fillId="0" borderId="15" xfId="0" applyNumberFormat="1" applyFont="1" applyBorder="1" applyAlignment="1">
      <alignment horizontal="center" vertical="center"/>
    </xf>
    <xf numFmtId="185" fontId="10" fillId="0" borderId="16" xfId="0" applyNumberFormat="1" applyFont="1" applyBorder="1" applyAlignment="1">
      <alignment horizontal="center" vertical="center"/>
    </xf>
    <xf numFmtId="4" fontId="24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185" fontId="15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4" fontId="24" fillId="0" borderId="0" xfId="0" applyNumberFormat="1" applyFont="1" applyBorder="1" applyAlignment="1">
      <alignment/>
    </xf>
    <xf numFmtId="0" fontId="24" fillId="0" borderId="0" xfId="0" applyFont="1" applyBorder="1" applyAlignment="1">
      <alignment/>
    </xf>
    <xf numFmtId="185" fontId="24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0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0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0" fillId="0" borderId="26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5" fontId="10" fillId="0" borderId="27" xfId="0" applyNumberFormat="1" applyFont="1" applyBorder="1" applyAlignment="1">
      <alignment/>
    </xf>
    <xf numFmtId="184" fontId="10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0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1" fillId="0" borderId="11" xfId="0" applyNumberFormat="1" applyFont="1" applyBorder="1" applyAlignment="1">
      <alignment horizontal="center" vertical="center" wrapText="1"/>
    </xf>
    <xf numFmtId="185" fontId="32" fillId="0" borderId="11" xfId="0" applyNumberFormat="1" applyFont="1" applyBorder="1" applyAlignment="1">
      <alignment/>
    </xf>
    <xf numFmtId="185" fontId="31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0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4" fillId="0" borderId="11" xfId="0" applyFont="1" applyBorder="1" applyAlignment="1">
      <alignment horizontal="right"/>
    </xf>
    <xf numFmtId="0" fontId="14" fillId="0" borderId="0" xfId="0" applyFont="1" applyAlignment="1">
      <alignment horizontal="center"/>
    </xf>
    <xf numFmtId="0" fontId="15" fillId="0" borderId="47" xfId="0" applyFont="1" applyBorder="1" applyAlignment="1">
      <alignment horizontal="center"/>
    </xf>
    <xf numFmtId="14" fontId="16" fillId="0" borderId="11" xfId="0" applyNumberFormat="1" applyFont="1" applyBorder="1" applyAlignment="1">
      <alignment horizontal="center" vertical="center"/>
    </xf>
    <xf numFmtId="0" fontId="16" fillId="0" borderId="11" xfId="0" applyNumberFormat="1" applyFont="1" applyBorder="1" applyAlignment="1">
      <alignment horizontal="center" vertical="center"/>
    </xf>
    <xf numFmtId="185" fontId="15" fillId="0" borderId="48" xfId="0" applyNumberFormat="1" applyFont="1" applyBorder="1" applyAlignment="1">
      <alignment horizontal="center" vertical="center"/>
    </xf>
    <xf numFmtId="185" fontId="15" fillId="0" borderId="41" xfId="0" applyNumberFormat="1" applyFont="1" applyBorder="1" applyAlignment="1">
      <alignment horizontal="center" vertical="center"/>
    </xf>
    <xf numFmtId="185" fontId="15" fillId="0" borderId="49" xfId="0" applyNumberFormat="1" applyFont="1" applyBorder="1" applyAlignment="1">
      <alignment horizontal="center" vertical="center"/>
    </xf>
    <xf numFmtId="185" fontId="15" fillId="0" borderId="20" xfId="0" applyNumberFormat="1" applyFont="1" applyBorder="1" applyAlignment="1">
      <alignment horizontal="center" vertical="center"/>
    </xf>
    <xf numFmtId="185" fontId="15" fillId="0" borderId="47" xfId="0" applyNumberFormat="1" applyFont="1" applyBorder="1" applyAlignment="1">
      <alignment horizontal="center" vertical="center"/>
    </xf>
    <xf numFmtId="185" fontId="15" fillId="0" borderId="50" xfId="0" applyNumberFormat="1" applyFont="1" applyBorder="1" applyAlignment="1">
      <alignment horizontal="center" vertical="center"/>
    </xf>
    <xf numFmtId="185" fontId="2" fillId="0" borderId="51" xfId="0" applyNumberFormat="1" applyFont="1" applyBorder="1" applyAlignment="1">
      <alignment horizontal="center"/>
    </xf>
    <xf numFmtId="185" fontId="2" fillId="0" borderId="52" xfId="0" applyNumberFormat="1" applyFont="1" applyBorder="1" applyAlignment="1">
      <alignment horizontal="center"/>
    </xf>
    <xf numFmtId="185" fontId="10" fillId="0" borderId="53" xfId="0" applyNumberFormat="1" applyFont="1" applyBorder="1" applyAlignment="1">
      <alignment horizontal="center"/>
    </xf>
    <xf numFmtId="185" fontId="10" fillId="0" borderId="44" xfId="0" applyNumberFormat="1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4" fontId="15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7" fillId="0" borderId="5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4" fillId="0" borderId="5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1" fillId="0" borderId="4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" fontId="13" fillId="0" borderId="18" xfId="0" applyNumberFormat="1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25782454"/>
        <c:axId val="30715495"/>
      </c:lineChart>
      <c:catAx>
        <c:axId val="2578245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715495"/>
        <c:crosses val="autoZero"/>
        <c:auto val="0"/>
        <c:lblOffset val="100"/>
        <c:tickLblSkip val="1"/>
        <c:noMultiLvlLbl val="0"/>
      </c:catAx>
      <c:valAx>
        <c:axId val="30715495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78245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жовтень!$A$4:$A$25</c:f>
              <c:strCache/>
            </c:strRef>
          </c:cat>
          <c:val>
            <c:numRef>
              <c:f>жовтень!$O$4:$O$25</c:f>
              <c:numCache/>
            </c:numRef>
          </c:val>
          <c:smooth val="1"/>
        </c:ser>
        <c:marker val="1"/>
        <c:axId val="45316464"/>
        <c:axId val="5194993"/>
      </c:lineChart>
      <c:catAx>
        <c:axId val="4531646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94993"/>
        <c:crosses val="autoZero"/>
        <c:auto val="0"/>
        <c:lblOffset val="100"/>
        <c:tickLblSkip val="1"/>
        <c:noMultiLvlLbl val="0"/>
      </c:catAx>
      <c:valAx>
        <c:axId val="5194993"/>
        <c:scaling>
          <c:orientation val="minMax"/>
          <c:max val="1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316464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54"/>
          <c:w val="0.974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листопад!$A$4:$A$25</c:f>
              <c:strCache/>
            </c:strRef>
          </c:cat>
          <c:val>
            <c:numRef>
              <c:f>листопад!$O$4:$O$25</c:f>
              <c:numCache/>
            </c:numRef>
          </c:val>
          <c:smooth val="1"/>
        </c:ser>
        <c:marker val="1"/>
        <c:axId val="46754938"/>
        <c:axId val="18141259"/>
      </c:lineChart>
      <c:catAx>
        <c:axId val="4675493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141259"/>
        <c:crosses val="autoZero"/>
        <c:auto val="0"/>
        <c:lblOffset val="100"/>
        <c:tickLblSkip val="1"/>
        <c:noMultiLvlLbl val="0"/>
      </c:catAx>
      <c:valAx>
        <c:axId val="18141259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75493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54"/>
          <c:w val="0.97425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грудень!$A$4:$A$23</c:f>
              <c:strCache/>
            </c:strRef>
          </c:cat>
          <c:val>
            <c:numRef>
              <c:f>грудень!$O$4:$O$23</c:f>
              <c:numCache/>
            </c:numRef>
          </c:val>
          <c:smooth val="1"/>
        </c:ser>
        <c:marker val="1"/>
        <c:axId val="29053604"/>
        <c:axId val="60155845"/>
      </c:lineChart>
      <c:catAx>
        <c:axId val="2905360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155845"/>
        <c:crosses val="autoZero"/>
        <c:auto val="0"/>
        <c:lblOffset val="100"/>
        <c:tickLblSkip val="1"/>
        <c:noMultiLvlLbl val="0"/>
      </c:catAx>
      <c:valAx>
        <c:axId val="60155845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05360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04.12.2018</a:t>
            </a:r>
          </a:p>
        </c:rich>
      </c:tx>
      <c:layout>
        <c:manualLayout>
          <c:xMode val="factor"/>
          <c:yMode val="factor"/>
          <c:x val="0.066"/>
          <c:y val="-0.0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2025"/>
          <c:y val="0.098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січень-грудень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531694"/>
        <c:axId val="40785247"/>
      </c:bar3DChart>
      <c:catAx>
        <c:axId val="4531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785247"/>
        <c:crosses val="autoZero"/>
        <c:auto val="1"/>
        <c:lblOffset val="100"/>
        <c:tickLblSkip val="1"/>
        <c:noMultiLvlLbl val="0"/>
      </c:catAx>
      <c:valAx>
        <c:axId val="40785247"/>
        <c:scaling>
          <c:orientation val="minMax"/>
          <c:max val="1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025"/>
              <c:y val="0.07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31694"/>
        <c:crossesAt val="1"/>
        <c:crossBetween val="between"/>
        <c:dispUnits/>
        <c:majorUnit val="10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грудень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31522904"/>
        <c:axId val="15270681"/>
      </c:bar3DChart>
      <c:catAx>
        <c:axId val="31522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5270681"/>
        <c:crosses val="autoZero"/>
        <c:auto val="1"/>
        <c:lblOffset val="100"/>
        <c:tickLblSkip val="1"/>
        <c:noMultiLvlLbl val="0"/>
      </c:catAx>
      <c:valAx>
        <c:axId val="15270681"/>
        <c:scaling>
          <c:orientation val="minMax"/>
          <c:max val="2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522904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8004000"/>
        <c:axId val="4927137"/>
      </c:lineChart>
      <c:catAx>
        <c:axId val="800400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27137"/>
        <c:crosses val="autoZero"/>
        <c:auto val="0"/>
        <c:lblOffset val="100"/>
        <c:tickLblSkip val="1"/>
        <c:noMultiLvlLbl val="0"/>
      </c:catAx>
      <c:valAx>
        <c:axId val="4927137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00400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44344234"/>
        <c:axId val="63553787"/>
      </c:lineChart>
      <c:catAx>
        <c:axId val="4434423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553787"/>
        <c:crosses val="autoZero"/>
        <c:auto val="0"/>
        <c:lblOffset val="100"/>
        <c:tickLblSkip val="1"/>
        <c:noMultiLvlLbl val="0"/>
      </c:catAx>
      <c:valAx>
        <c:axId val="6355378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34423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35113172"/>
        <c:axId val="47583093"/>
      </c:lineChart>
      <c:catAx>
        <c:axId val="3511317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583093"/>
        <c:crosses val="autoZero"/>
        <c:auto val="0"/>
        <c:lblOffset val="100"/>
        <c:tickLblSkip val="1"/>
        <c:noMultiLvlLbl val="0"/>
      </c:catAx>
      <c:valAx>
        <c:axId val="47583093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113172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25594654"/>
        <c:axId val="29025295"/>
      </c:lineChart>
      <c:catAx>
        <c:axId val="2559465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025295"/>
        <c:crosses val="autoZero"/>
        <c:auto val="0"/>
        <c:lblOffset val="100"/>
        <c:tickLblSkip val="1"/>
        <c:noMultiLvlLbl val="0"/>
      </c:catAx>
      <c:valAx>
        <c:axId val="29025295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59465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59901064"/>
        <c:axId val="2238665"/>
      </c:lineChart>
      <c:catAx>
        <c:axId val="5990106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38665"/>
        <c:crosses val="autoZero"/>
        <c:auto val="0"/>
        <c:lblOffset val="100"/>
        <c:tickLblSkip val="1"/>
        <c:noMultiLvlLbl val="0"/>
      </c:catAx>
      <c:valAx>
        <c:axId val="2238665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901064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20147986"/>
        <c:axId val="47114147"/>
      </c:lineChart>
      <c:catAx>
        <c:axId val="2014798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114147"/>
        <c:crosses val="autoZero"/>
        <c:auto val="0"/>
        <c:lblOffset val="100"/>
        <c:tickLblSkip val="1"/>
        <c:noMultiLvlLbl val="0"/>
      </c:catAx>
      <c:valAx>
        <c:axId val="47114147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147986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21374140"/>
        <c:axId val="58149533"/>
      </c:lineChart>
      <c:catAx>
        <c:axId val="2137414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149533"/>
        <c:crosses val="autoZero"/>
        <c:auto val="0"/>
        <c:lblOffset val="100"/>
        <c:tickLblSkip val="1"/>
        <c:noMultiLvlLbl val="0"/>
      </c:catAx>
      <c:valAx>
        <c:axId val="58149533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374140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054"/>
          <c:w val="0.974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вересень!$A$4:$A$23</c:f>
              <c:strCache/>
            </c:strRef>
          </c:cat>
          <c:val>
            <c:numRef>
              <c:f>вересень!$O$4:$O$23</c:f>
              <c:numCache/>
            </c:numRef>
          </c:val>
          <c:smooth val="1"/>
        </c:ser>
        <c:marker val="1"/>
        <c:axId val="53583750"/>
        <c:axId val="12491703"/>
      </c:lineChart>
      <c:catAx>
        <c:axId val="535837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491703"/>
        <c:crosses val="autoZero"/>
        <c:auto val="0"/>
        <c:lblOffset val="100"/>
        <c:tickLblSkip val="1"/>
        <c:noMultiLvlLbl val="0"/>
      </c:catAx>
      <c:valAx>
        <c:axId val="12491703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3583750"/>
        <c:crossesAt val="1"/>
        <c:crossBetween val="midCat"/>
        <c:dispUnits/>
        <c:majorUnit val="2000"/>
        <c:minorUnit val="2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7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26</xdr:row>
      <xdr:rowOff>152400</xdr:rowOff>
    </xdr:from>
    <xdr:to>
      <xdr:col>16</xdr:col>
      <xdr:colOff>142875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142875" y="52578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26</xdr:row>
      <xdr:rowOff>123825</xdr:rowOff>
    </xdr:from>
    <xdr:to>
      <xdr:col>16</xdr:col>
      <xdr:colOff>123825</xdr:colOff>
      <xdr:row>50</xdr:row>
      <xdr:rowOff>9525</xdr:rowOff>
    </xdr:to>
    <xdr:graphicFrame>
      <xdr:nvGraphicFramePr>
        <xdr:cNvPr id="1" name="Chart 1"/>
        <xdr:cNvGraphicFramePr/>
      </xdr:nvGraphicFramePr>
      <xdr:xfrm>
        <a:off x="123825" y="5229225"/>
        <a:ext cx="11658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24</xdr:row>
      <xdr:rowOff>123825</xdr:rowOff>
    </xdr:from>
    <xdr:to>
      <xdr:col>16</xdr:col>
      <xdr:colOff>123825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123825" y="4905375"/>
        <a:ext cx="11658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16</xdr:col>
      <xdr:colOff>9525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33350" y="0"/>
        <a:ext cx="1121092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грудень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04.12.2018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175 878,0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1 530 746,6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</a:t>
          </a: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січень-грудень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- 171 963,2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Уточнений план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на січень-грудень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1 693 057,1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 грудень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- 162 310,5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24</xdr:row>
      <xdr:rowOff>152400</xdr:rowOff>
    </xdr:from>
    <xdr:to>
      <xdr:col>16</xdr:col>
      <xdr:colOff>142875</xdr:colOff>
      <xdr:row>48</xdr:row>
      <xdr:rowOff>47625</xdr:rowOff>
    </xdr:to>
    <xdr:graphicFrame>
      <xdr:nvGraphicFramePr>
        <xdr:cNvPr id="1" name="Chart 1"/>
        <xdr:cNvGraphicFramePr/>
      </xdr:nvGraphicFramePr>
      <xdr:xfrm>
        <a:off x="142875" y="49339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5"/>
      <sheetName val="Азот и обленерго"/>
      <sheetName val="Лист3"/>
      <sheetName val="22012500"/>
      <sheetName val="210811-3"/>
      <sheetName val="180000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кредити"/>
      <sheetName val="повер ПДФО та трансп"/>
      <sheetName val="110202. 861"/>
      <sheetName val="2111 з 2003р"/>
      <sheetName val="Лист2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65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66</v>
      </c>
      <c r="S1" s="154"/>
      <c r="T1" s="154"/>
      <c r="U1" s="154"/>
      <c r="V1" s="154"/>
      <c r="W1" s="155"/>
    </row>
    <row r="2" spans="1:23" ht="15" thickBot="1">
      <c r="A2" s="156" t="s">
        <v>70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71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64">
        <v>0</v>
      </c>
      <c r="V4" s="165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27">
        <v>1</v>
      </c>
      <c r="V5" s="128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8">
        <v>0</v>
      </c>
      <c r="V7" s="149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27">
        <v>0</v>
      </c>
      <c r="V8" s="128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27">
        <v>0</v>
      </c>
      <c r="V10" s="128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27">
        <v>0</v>
      </c>
      <c r="V12" s="128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27">
        <v>0</v>
      </c>
      <c r="V14" s="128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27">
        <v>0</v>
      </c>
      <c r="V16" s="128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27">
        <v>0</v>
      </c>
      <c r="V21" s="128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27">
        <v>0</v>
      </c>
      <c r="V22" s="128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42">
        <v>0</v>
      </c>
      <c r="V23" s="143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4">
        <f>SUM(U4:U23)</f>
        <v>1</v>
      </c>
      <c r="V24" s="145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43132</v>
      </c>
      <c r="S29" s="147">
        <f>14560.55/1000</f>
        <v>14.56055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43132</v>
      </c>
      <c r="S39" s="136">
        <f>4362046.31/1000</f>
        <v>4362.04631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3" sqref="S4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116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118</v>
      </c>
      <c r="S1" s="154"/>
      <c r="T1" s="154"/>
      <c r="U1" s="154"/>
      <c r="V1" s="154"/>
      <c r="W1" s="154"/>
      <c r="X1" s="155"/>
    </row>
    <row r="2" spans="1:24" ht="15" thickBot="1">
      <c r="A2" s="156" t="s">
        <v>119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120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43374</v>
      </c>
      <c r="B4" s="65">
        <v>953.9</v>
      </c>
      <c r="C4" s="79">
        <v>176.2</v>
      </c>
      <c r="D4" s="106">
        <v>176.2</v>
      </c>
      <c r="E4" s="106">
        <f aca="true" t="shared" si="0" ref="E4:E25">C4-D4</f>
        <v>0</v>
      </c>
      <c r="F4" s="65">
        <v>86</v>
      </c>
      <c r="G4" s="65">
        <v>198.5</v>
      </c>
      <c r="H4" s="67">
        <v>788.2</v>
      </c>
      <c r="I4" s="65">
        <v>44.3</v>
      </c>
      <c r="J4" s="78">
        <v>17.2</v>
      </c>
      <c r="K4" s="78">
        <v>0</v>
      </c>
      <c r="L4" s="65">
        <v>1694.3</v>
      </c>
      <c r="M4" s="65">
        <f aca="true" t="shared" si="1" ref="M4:M25">N4-B4-C4-F4-G4-H4-I4-J4-K4-L4</f>
        <v>35.09999999999991</v>
      </c>
      <c r="N4" s="65">
        <v>3993.7</v>
      </c>
      <c r="O4" s="65">
        <v>4000</v>
      </c>
      <c r="P4" s="3">
        <f aca="true" t="shared" si="2" ref="P4:P25">N4/O4</f>
        <v>0.998425</v>
      </c>
      <c r="Q4" s="2">
        <f>AVERAGE(N4:N25)</f>
        <v>6783.697272727274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43375</v>
      </c>
      <c r="B5" s="65">
        <v>1659.7</v>
      </c>
      <c r="C5" s="79">
        <v>422.7</v>
      </c>
      <c r="D5" s="106">
        <v>1.5</v>
      </c>
      <c r="E5" s="106">
        <f t="shared" si="0"/>
        <v>421.2</v>
      </c>
      <c r="F5" s="65">
        <v>142.4</v>
      </c>
      <c r="G5" s="65">
        <v>158.8</v>
      </c>
      <c r="H5" s="65">
        <v>875.3</v>
      </c>
      <c r="I5" s="78">
        <v>77.6</v>
      </c>
      <c r="J5" s="78">
        <v>10.6</v>
      </c>
      <c r="K5" s="78">
        <v>0</v>
      </c>
      <c r="L5" s="65">
        <v>0</v>
      </c>
      <c r="M5" s="65">
        <f t="shared" si="1"/>
        <v>24.999999999999822</v>
      </c>
      <c r="N5" s="65">
        <v>3372.1</v>
      </c>
      <c r="O5" s="65">
        <v>3100</v>
      </c>
      <c r="P5" s="3">
        <f t="shared" si="2"/>
        <v>1.0877741935483871</v>
      </c>
      <c r="Q5" s="2">
        <v>6783.7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43376</v>
      </c>
      <c r="B6" s="65">
        <v>1725.8</v>
      </c>
      <c r="C6" s="79">
        <v>244.7</v>
      </c>
      <c r="D6" s="106">
        <v>15.6</v>
      </c>
      <c r="E6" s="106">
        <f t="shared" si="0"/>
        <v>229.1</v>
      </c>
      <c r="F6" s="72">
        <v>84.8</v>
      </c>
      <c r="G6" s="65">
        <v>207</v>
      </c>
      <c r="H6" s="80">
        <v>982.3</v>
      </c>
      <c r="I6" s="78">
        <v>62.5</v>
      </c>
      <c r="J6" s="78">
        <v>38</v>
      </c>
      <c r="K6" s="78">
        <v>615.5</v>
      </c>
      <c r="L6" s="78">
        <v>0</v>
      </c>
      <c r="M6" s="65">
        <f t="shared" si="1"/>
        <v>20.30000000000041</v>
      </c>
      <c r="N6" s="65">
        <v>3980.9</v>
      </c>
      <c r="O6" s="65">
        <v>5200</v>
      </c>
      <c r="P6" s="3">
        <f t="shared" si="2"/>
        <v>0.7655576923076923</v>
      </c>
      <c r="Q6" s="2">
        <v>6783.7</v>
      </c>
      <c r="R6" s="69">
        <v>0</v>
      </c>
      <c r="S6" s="65">
        <v>0</v>
      </c>
      <c r="T6" s="70">
        <v>0</v>
      </c>
      <c r="U6" s="127">
        <v>0</v>
      </c>
      <c r="V6" s="128"/>
      <c r="W6" s="122">
        <v>0</v>
      </c>
      <c r="X6" s="68">
        <f aca="true" t="shared" si="3" ref="X6:X25">R6+S6+U6+T6+V6+W6</f>
        <v>0</v>
      </c>
    </row>
    <row r="7" spans="1:24" ht="12.75">
      <c r="A7" s="10">
        <v>43377</v>
      </c>
      <c r="B7" s="77">
        <v>3215</v>
      </c>
      <c r="C7" s="79">
        <v>161.7</v>
      </c>
      <c r="D7" s="106">
        <v>9.8</v>
      </c>
      <c r="E7" s="106">
        <f t="shared" si="0"/>
        <v>151.89999999999998</v>
      </c>
      <c r="F7" s="65">
        <v>29.6</v>
      </c>
      <c r="G7" s="65">
        <v>148.9</v>
      </c>
      <c r="H7" s="79">
        <v>753.5</v>
      </c>
      <c r="I7" s="78">
        <v>64.9</v>
      </c>
      <c r="J7" s="78">
        <v>9.1</v>
      </c>
      <c r="K7" s="78">
        <v>0</v>
      </c>
      <c r="L7" s="78">
        <v>0</v>
      </c>
      <c r="M7" s="65">
        <f t="shared" si="1"/>
        <v>7.23000000000024</v>
      </c>
      <c r="N7" s="65">
        <v>4389.93</v>
      </c>
      <c r="O7" s="65">
        <v>7800</v>
      </c>
      <c r="P7" s="3">
        <f t="shared" si="2"/>
        <v>0.5628115384615385</v>
      </c>
      <c r="Q7" s="2">
        <v>6783.7</v>
      </c>
      <c r="R7" s="71">
        <v>0</v>
      </c>
      <c r="S7" s="72">
        <v>0</v>
      </c>
      <c r="T7" s="73">
        <v>0</v>
      </c>
      <c r="U7" s="148">
        <v>0</v>
      </c>
      <c r="V7" s="149"/>
      <c r="W7" s="123">
        <v>0</v>
      </c>
      <c r="X7" s="68">
        <f t="shared" si="3"/>
        <v>0</v>
      </c>
    </row>
    <row r="8" spans="1:24" ht="12.75">
      <c r="A8" s="10">
        <v>43378</v>
      </c>
      <c r="B8" s="65">
        <v>13053.8</v>
      </c>
      <c r="C8" s="70">
        <v>222.9</v>
      </c>
      <c r="D8" s="106">
        <v>21.6</v>
      </c>
      <c r="E8" s="106">
        <f t="shared" si="0"/>
        <v>201.3</v>
      </c>
      <c r="F8" s="78">
        <v>48.95</v>
      </c>
      <c r="G8" s="78">
        <v>164.5</v>
      </c>
      <c r="H8" s="65">
        <v>1063.8</v>
      </c>
      <c r="I8" s="78">
        <v>95.1</v>
      </c>
      <c r="J8" s="78">
        <v>18.1</v>
      </c>
      <c r="K8" s="78">
        <v>0</v>
      </c>
      <c r="L8" s="78">
        <v>0</v>
      </c>
      <c r="M8" s="65">
        <f t="shared" si="1"/>
        <v>-35.50999999999994</v>
      </c>
      <c r="N8" s="65">
        <v>14631.64</v>
      </c>
      <c r="O8" s="65">
        <v>8500</v>
      </c>
      <c r="P8" s="3">
        <f t="shared" si="2"/>
        <v>1.7213694117647058</v>
      </c>
      <c r="Q8" s="2">
        <v>6783.7</v>
      </c>
      <c r="R8" s="112">
        <v>0</v>
      </c>
      <c r="S8" s="113">
        <v>0</v>
      </c>
      <c r="T8" s="104">
        <v>0</v>
      </c>
      <c r="U8" s="166">
        <v>1</v>
      </c>
      <c r="V8" s="167"/>
      <c r="W8" s="124">
        <v>0</v>
      </c>
      <c r="X8" s="68">
        <f t="shared" si="3"/>
        <v>1</v>
      </c>
    </row>
    <row r="9" spans="1:24" ht="12.75">
      <c r="A9" s="10">
        <v>43381</v>
      </c>
      <c r="B9" s="65">
        <v>2319.8</v>
      </c>
      <c r="C9" s="70">
        <v>168</v>
      </c>
      <c r="D9" s="106">
        <v>15.3</v>
      </c>
      <c r="E9" s="106">
        <f t="shared" si="0"/>
        <v>152.7</v>
      </c>
      <c r="F9" s="78">
        <v>67.8</v>
      </c>
      <c r="G9" s="82">
        <v>190.3</v>
      </c>
      <c r="H9" s="65">
        <v>1475.6</v>
      </c>
      <c r="I9" s="78">
        <v>58.8</v>
      </c>
      <c r="J9" s="78">
        <v>15.8</v>
      </c>
      <c r="K9" s="78">
        <v>0</v>
      </c>
      <c r="L9" s="78">
        <v>0</v>
      </c>
      <c r="M9" s="65">
        <f t="shared" si="1"/>
        <v>10.500000000000366</v>
      </c>
      <c r="N9" s="65">
        <v>4306.6</v>
      </c>
      <c r="O9" s="65">
        <v>3500</v>
      </c>
      <c r="P9" s="3">
        <f t="shared" si="2"/>
        <v>1.230457142857143</v>
      </c>
      <c r="Q9" s="2">
        <v>6783.7</v>
      </c>
      <c r="R9" s="115">
        <v>0</v>
      </c>
      <c r="S9" s="72">
        <v>0</v>
      </c>
      <c r="T9" s="65">
        <v>92.9</v>
      </c>
      <c r="U9" s="168">
        <v>0</v>
      </c>
      <c r="V9" s="168"/>
      <c r="W9" s="118">
        <v>0</v>
      </c>
      <c r="X9" s="68">
        <f t="shared" si="3"/>
        <v>92.9</v>
      </c>
    </row>
    <row r="10" spans="1:24" ht="12.75">
      <c r="A10" s="10">
        <v>43382</v>
      </c>
      <c r="B10" s="65">
        <v>1194.5</v>
      </c>
      <c r="C10" s="70">
        <v>437.5</v>
      </c>
      <c r="D10" s="106">
        <v>30.2</v>
      </c>
      <c r="E10" s="106">
        <f t="shared" si="0"/>
        <v>407.3</v>
      </c>
      <c r="F10" s="78">
        <v>52.8</v>
      </c>
      <c r="G10" s="78">
        <v>133.6</v>
      </c>
      <c r="H10" s="65">
        <v>1095.6</v>
      </c>
      <c r="I10" s="78">
        <v>132.4</v>
      </c>
      <c r="J10" s="78">
        <v>62.5</v>
      </c>
      <c r="K10" s="78">
        <v>0</v>
      </c>
      <c r="L10" s="78">
        <v>0</v>
      </c>
      <c r="M10" s="65">
        <f t="shared" si="1"/>
        <v>8.900000000000404</v>
      </c>
      <c r="N10" s="65">
        <v>3117.8</v>
      </c>
      <c r="O10" s="72">
        <v>2900</v>
      </c>
      <c r="P10" s="3">
        <f t="shared" si="2"/>
        <v>1.0751034482758621</v>
      </c>
      <c r="Q10" s="2">
        <v>6783.7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43383</v>
      </c>
      <c r="B11" s="65">
        <v>822.4</v>
      </c>
      <c r="C11" s="70">
        <v>291.9</v>
      </c>
      <c r="D11" s="106">
        <v>15.3</v>
      </c>
      <c r="E11" s="106">
        <f t="shared" si="0"/>
        <v>276.59999999999997</v>
      </c>
      <c r="F11" s="78">
        <v>76.4</v>
      </c>
      <c r="G11" s="78">
        <v>256.1</v>
      </c>
      <c r="H11" s="65">
        <v>1134.4</v>
      </c>
      <c r="I11" s="78">
        <v>48.8</v>
      </c>
      <c r="J11" s="78">
        <v>48.4</v>
      </c>
      <c r="K11" s="78">
        <v>0</v>
      </c>
      <c r="L11" s="78">
        <v>0</v>
      </c>
      <c r="M11" s="65">
        <f t="shared" si="1"/>
        <v>73.59999999999974</v>
      </c>
      <c r="N11" s="65">
        <v>2752</v>
      </c>
      <c r="O11" s="65">
        <v>3500</v>
      </c>
      <c r="P11" s="3">
        <f t="shared" si="2"/>
        <v>0.7862857142857143</v>
      </c>
      <c r="Q11" s="2">
        <v>6783.7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>
        <v>0</v>
      </c>
      <c r="X11" s="68">
        <f t="shared" si="3"/>
        <v>0</v>
      </c>
    </row>
    <row r="12" spans="1:24" ht="12.75">
      <c r="A12" s="10">
        <v>43384</v>
      </c>
      <c r="B12" s="77">
        <v>5022.4</v>
      </c>
      <c r="C12" s="70">
        <v>263.6</v>
      </c>
      <c r="D12" s="106">
        <v>34.3</v>
      </c>
      <c r="E12" s="106">
        <f t="shared" si="0"/>
        <v>229.3</v>
      </c>
      <c r="F12" s="78">
        <v>75.6</v>
      </c>
      <c r="G12" s="78">
        <v>326.8</v>
      </c>
      <c r="H12" s="65">
        <v>967.9</v>
      </c>
      <c r="I12" s="78">
        <v>58.9</v>
      </c>
      <c r="J12" s="78">
        <v>42.1</v>
      </c>
      <c r="K12" s="78">
        <v>0</v>
      </c>
      <c r="L12" s="78">
        <v>0</v>
      </c>
      <c r="M12" s="65">
        <f t="shared" si="1"/>
        <v>38.00000000000079</v>
      </c>
      <c r="N12" s="65">
        <v>6795.3</v>
      </c>
      <c r="O12" s="65">
        <v>5100</v>
      </c>
      <c r="P12" s="3">
        <f t="shared" si="2"/>
        <v>1.3324117647058824</v>
      </c>
      <c r="Q12" s="2">
        <v>6783.7</v>
      </c>
      <c r="R12" s="69">
        <v>0</v>
      </c>
      <c r="S12" s="65">
        <v>0</v>
      </c>
      <c r="T12" s="70">
        <v>0.78</v>
      </c>
      <c r="U12" s="127">
        <v>0</v>
      </c>
      <c r="V12" s="128"/>
      <c r="W12" s="122">
        <v>0</v>
      </c>
      <c r="X12" s="68">
        <f t="shared" si="3"/>
        <v>0.78</v>
      </c>
    </row>
    <row r="13" spans="1:24" ht="12.75">
      <c r="A13" s="10">
        <v>43385</v>
      </c>
      <c r="B13" s="65">
        <v>8718.2</v>
      </c>
      <c r="C13" s="70">
        <v>227.3</v>
      </c>
      <c r="D13" s="106">
        <v>16.5</v>
      </c>
      <c r="E13" s="106">
        <f t="shared" si="0"/>
        <v>210.8</v>
      </c>
      <c r="F13" s="78">
        <v>354.5</v>
      </c>
      <c r="G13" s="78">
        <v>204.7</v>
      </c>
      <c r="H13" s="65">
        <v>1405.8</v>
      </c>
      <c r="I13" s="78">
        <v>47</v>
      </c>
      <c r="J13" s="78">
        <v>4.1</v>
      </c>
      <c r="K13" s="78">
        <v>0</v>
      </c>
      <c r="L13" s="78">
        <v>0</v>
      </c>
      <c r="M13" s="65">
        <f t="shared" si="1"/>
        <v>9.499999999999682</v>
      </c>
      <c r="N13" s="65">
        <v>10971.1</v>
      </c>
      <c r="O13" s="65">
        <v>12600</v>
      </c>
      <c r="P13" s="3">
        <f t="shared" si="2"/>
        <v>0.8707222222222223</v>
      </c>
      <c r="Q13" s="2">
        <v>6783.7</v>
      </c>
      <c r="R13" s="69">
        <v>0</v>
      </c>
      <c r="S13" s="65">
        <v>0</v>
      </c>
      <c r="T13" s="70">
        <v>35.1</v>
      </c>
      <c r="U13" s="127">
        <v>0</v>
      </c>
      <c r="V13" s="128"/>
      <c r="W13" s="122">
        <v>0</v>
      </c>
      <c r="X13" s="68">
        <f t="shared" si="3"/>
        <v>35.1</v>
      </c>
    </row>
    <row r="14" spans="1:24" ht="12.75">
      <c r="A14" s="10">
        <v>43389</v>
      </c>
      <c r="B14" s="65">
        <v>3524.9</v>
      </c>
      <c r="C14" s="70">
        <v>332.3</v>
      </c>
      <c r="D14" s="106">
        <v>106.4</v>
      </c>
      <c r="E14" s="106">
        <f t="shared" si="0"/>
        <v>225.9</v>
      </c>
      <c r="F14" s="78">
        <v>318.8</v>
      </c>
      <c r="G14" s="78">
        <v>357.6</v>
      </c>
      <c r="H14" s="65">
        <v>2288.2</v>
      </c>
      <c r="I14" s="78">
        <v>91.2</v>
      </c>
      <c r="J14" s="78">
        <v>7.6</v>
      </c>
      <c r="K14" s="78">
        <v>0</v>
      </c>
      <c r="L14" s="78">
        <v>0</v>
      </c>
      <c r="M14" s="65">
        <f t="shared" si="1"/>
        <v>28.339999999999414</v>
      </c>
      <c r="N14" s="65">
        <v>6948.94</v>
      </c>
      <c r="O14" s="65">
        <v>4200</v>
      </c>
      <c r="P14" s="3">
        <f t="shared" si="2"/>
        <v>1.6545095238095238</v>
      </c>
      <c r="Q14" s="2">
        <v>6783.7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>
        <v>0</v>
      </c>
      <c r="X14" s="68">
        <f t="shared" si="3"/>
        <v>0</v>
      </c>
    </row>
    <row r="15" spans="1:24" ht="12.75">
      <c r="A15" s="10">
        <v>43390</v>
      </c>
      <c r="B15" s="65">
        <v>1307.5</v>
      </c>
      <c r="C15" s="66">
        <v>788.6</v>
      </c>
      <c r="D15" s="106">
        <v>23.6</v>
      </c>
      <c r="E15" s="106">
        <f t="shared" si="0"/>
        <v>765</v>
      </c>
      <c r="F15" s="81">
        <v>126.6</v>
      </c>
      <c r="G15" s="81">
        <v>221.1</v>
      </c>
      <c r="H15" s="82">
        <v>1641.2</v>
      </c>
      <c r="I15" s="81">
        <v>89.8</v>
      </c>
      <c r="J15" s="81">
        <v>41.1</v>
      </c>
      <c r="K15" s="81">
        <v>0</v>
      </c>
      <c r="L15" s="81">
        <v>0</v>
      </c>
      <c r="M15" s="65">
        <f t="shared" si="1"/>
        <v>6.440000000000374</v>
      </c>
      <c r="N15" s="65">
        <v>4222.34</v>
      </c>
      <c r="O15" s="72">
        <v>3000</v>
      </c>
      <c r="P15" s="3">
        <f>N15/O15</f>
        <v>1.4074466666666667</v>
      </c>
      <c r="Q15" s="2">
        <v>6783.7</v>
      </c>
      <c r="R15" s="69">
        <v>0</v>
      </c>
      <c r="S15" s="65">
        <v>0</v>
      </c>
      <c r="T15" s="74">
        <v>60.1</v>
      </c>
      <c r="U15" s="127">
        <v>0</v>
      </c>
      <c r="V15" s="128"/>
      <c r="W15" s="122">
        <v>0</v>
      </c>
      <c r="X15" s="68">
        <f t="shared" si="3"/>
        <v>60.1</v>
      </c>
    </row>
    <row r="16" spans="1:24" ht="12.75">
      <c r="A16" s="10">
        <v>43391</v>
      </c>
      <c r="B16" s="65">
        <v>1996.2</v>
      </c>
      <c r="C16" s="70">
        <v>322.5</v>
      </c>
      <c r="D16" s="106">
        <v>48.9</v>
      </c>
      <c r="E16" s="106">
        <f t="shared" si="0"/>
        <v>273.6</v>
      </c>
      <c r="F16" s="78">
        <v>123.9</v>
      </c>
      <c r="G16" s="78">
        <v>590</v>
      </c>
      <c r="H16" s="65">
        <v>1608.5</v>
      </c>
      <c r="I16" s="78">
        <v>33.3</v>
      </c>
      <c r="J16" s="78">
        <v>9.6</v>
      </c>
      <c r="K16" s="78">
        <v>0</v>
      </c>
      <c r="L16" s="78">
        <v>0</v>
      </c>
      <c r="M16" s="65">
        <f t="shared" si="1"/>
        <v>5.699999999999912</v>
      </c>
      <c r="N16" s="65">
        <v>4689.7</v>
      </c>
      <c r="O16" s="72">
        <v>5900</v>
      </c>
      <c r="P16" s="3">
        <f t="shared" si="2"/>
        <v>0.794864406779661</v>
      </c>
      <c r="Q16" s="2">
        <v>6783.7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43392</v>
      </c>
      <c r="B17" s="65">
        <v>5938.8</v>
      </c>
      <c r="C17" s="70">
        <v>434.7</v>
      </c>
      <c r="D17" s="106">
        <v>180.8</v>
      </c>
      <c r="E17" s="106">
        <f t="shared" si="0"/>
        <v>253.89999999999998</v>
      </c>
      <c r="F17" s="78">
        <v>404.9</v>
      </c>
      <c r="G17" s="78">
        <v>997.7</v>
      </c>
      <c r="H17" s="65">
        <v>1315.7</v>
      </c>
      <c r="I17" s="78">
        <v>65.9</v>
      </c>
      <c r="J17" s="78">
        <v>2.2</v>
      </c>
      <c r="K17" s="78">
        <v>0</v>
      </c>
      <c r="L17" s="78">
        <v>0</v>
      </c>
      <c r="M17" s="65">
        <f t="shared" si="1"/>
        <v>-1.1000000000009154</v>
      </c>
      <c r="N17" s="65">
        <v>9158.8</v>
      </c>
      <c r="O17" s="65">
        <v>8500</v>
      </c>
      <c r="P17" s="3">
        <f t="shared" si="2"/>
        <v>1.077505882352941</v>
      </c>
      <c r="Q17" s="2">
        <v>6783.7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43395</v>
      </c>
      <c r="B18" s="65">
        <v>5694.5</v>
      </c>
      <c r="C18" s="70">
        <v>404.3</v>
      </c>
      <c r="D18" s="106">
        <v>118.95</v>
      </c>
      <c r="E18" s="106">
        <f t="shared" si="0"/>
        <v>285.35</v>
      </c>
      <c r="F18" s="78">
        <v>182.6</v>
      </c>
      <c r="G18" s="78">
        <v>459.5</v>
      </c>
      <c r="H18" s="65">
        <v>829.8</v>
      </c>
      <c r="I18" s="78">
        <v>55.5</v>
      </c>
      <c r="J18" s="78">
        <v>8.2</v>
      </c>
      <c r="K18" s="78">
        <v>0</v>
      </c>
      <c r="L18" s="78">
        <v>0</v>
      </c>
      <c r="M18" s="65">
        <f>N18-B18-C18-F18-G18-H18-I18-J18-K18-L18</f>
        <v>29.100000000000183</v>
      </c>
      <c r="N18" s="65">
        <v>7663.5</v>
      </c>
      <c r="O18" s="65">
        <v>10900</v>
      </c>
      <c r="P18" s="3">
        <f>N18/O18</f>
        <v>0.7030733944954128</v>
      </c>
      <c r="Q18" s="2">
        <v>6783.7</v>
      </c>
      <c r="R18" s="69">
        <v>14.7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14.7</v>
      </c>
    </row>
    <row r="19" spans="1:24" ht="12.75">
      <c r="A19" s="10">
        <v>43396</v>
      </c>
      <c r="B19" s="65">
        <v>2233.3</v>
      </c>
      <c r="C19" s="70">
        <v>685.2</v>
      </c>
      <c r="D19" s="106">
        <v>76.3</v>
      </c>
      <c r="E19" s="106">
        <f t="shared" si="0"/>
        <v>608.9000000000001</v>
      </c>
      <c r="F19" s="78">
        <v>468.2</v>
      </c>
      <c r="G19" s="78">
        <v>496.2</v>
      </c>
      <c r="H19" s="65">
        <v>832.1</v>
      </c>
      <c r="I19" s="78">
        <v>68.8</v>
      </c>
      <c r="J19" s="78">
        <v>2.5</v>
      </c>
      <c r="K19" s="78">
        <v>0</v>
      </c>
      <c r="L19" s="78">
        <v>0</v>
      </c>
      <c r="M19" s="65">
        <f>N19-B19-C19-F19-G19-H19-I19-J19-K19-L19</f>
        <v>75.94999999999966</v>
      </c>
      <c r="N19" s="65">
        <v>4862.25</v>
      </c>
      <c r="O19" s="65">
        <v>4800</v>
      </c>
      <c r="P19" s="3">
        <f t="shared" si="2"/>
        <v>1.01296875</v>
      </c>
      <c r="Q19" s="2">
        <v>6783.7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43397</v>
      </c>
      <c r="B20" s="65">
        <v>1021.7</v>
      </c>
      <c r="C20" s="70">
        <v>357.2</v>
      </c>
      <c r="D20" s="106">
        <v>85.9</v>
      </c>
      <c r="E20" s="106">
        <f t="shared" si="0"/>
        <v>271.29999999999995</v>
      </c>
      <c r="F20" s="78">
        <v>418.1</v>
      </c>
      <c r="G20" s="65">
        <v>776.5</v>
      </c>
      <c r="H20" s="65">
        <v>1428.5</v>
      </c>
      <c r="I20" s="78">
        <v>36.7</v>
      </c>
      <c r="J20" s="78">
        <v>30.2</v>
      </c>
      <c r="K20" s="78">
        <v>0</v>
      </c>
      <c r="L20" s="78">
        <v>0</v>
      </c>
      <c r="M20" s="65">
        <f t="shared" si="1"/>
        <v>43.80000000000027</v>
      </c>
      <c r="N20" s="65">
        <v>4112.7</v>
      </c>
      <c r="O20" s="65">
        <v>3600</v>
      </c>
      <c r="P20" s="3">
        <f t="shared" si="2"/>
        <v>1.1424166666666666</v>
      </c>
      <c r="Q20" s="2">
        <v>6783.7</v>
      </c>
      <c r="R20" s="69">
        <v>0</v>
      </c>
      <c r="S20" s="65">
        <v>0</v>
      </c>
      <c r="T20" s="70">
        <v>0</v>
      </c>
      <c r="U20" s="127">
        <v>0</v>
      </c>
      <c r="V20" s="128"/>
      <c r="W20" s="122">
        <v>0</v>
      </c>
      <c r="X20" s="68">
        <f t="shared" si="3"/>
        <v>0</v>
      </c>
    </row>
    <row r="21" spans="1:24" ht="12.75">
      <c r="A21" s="10">
        <v>43398</v>
      </c>
      <c r="B21" s="65">
        <v>2051.9</v>
      </c>
      <c r="C21" s="70">
        <v>838.6</v>
      </c>
      <c r="D21" s="106">
        <v>472.2</v>
      </c>
      <c r="E21" s="106">
        <f t="shared" si="0"/>
        <v>366.40000000000003</v>
      </c>
      <c r="F21" s="78">
        <v>1327.7</v>
      </c>
      <c r="G21" s="65">
        <v>869.3</v>
      </c>
      <c r="H21" s="65">
        <v>1154.2</v>
      </c>
      <c r="I21" s="78">
        <v>75.8</v>
      </c>
      <c r="J21" s="78">
        <v>23.9</v>
      </c>
      <c r="K21" s="78">
        <v>0</v>
      </c>
      <c r="L21" s="78">
        <v>0</v>
      </c>
      <c r="M21" s="65">
        <f t="shared" si="1"/>
        <v>106.33999999999995</v>
      </c>
      <c r="N21" s="65">
        <v>6447.74</v>
      </c>
      <c r="O21" s="65">
        <v>5000</v>
      </c>
      <c r="P21" s="3">
        <f t="shared" si="2"/>
        <v>1.289548</v>
      </c>
      <c r="Q21" s="2">
        <v>6783.7</v>
      </c>
      <c r="R21" s="102">
        <v>0</v>
      </c>
      <c r="S21" s="103">
        <v>0</v>
      </c>
      <c r="T21" s="104">
        <v>0</v>
      </c>
      <c r="U21" s="127">
        <v>0</v>
      </c>
      <c r="V21" s="128"/>
      <c r="W21" s="122">
        <v>0</v>
      </c>
      <c r="X21" s="68">
        <f t="shared" si="3"/>
        <v>0</v>
      </c>
    </row>
    <row r="22" spans="1:24" ht="12.75">
      <c r="A22" s="10">
        <v>43399</v>
      </c>
      <c r="B22" s="65">
        <v>2110</v>
      </c>
      <c r="C22" s="70">
        <v>2173.7</v>
      </c>
      <c r="D22" s="106">
        <v>1490</v>
      </c>
      <c r="E22" s="106">
        <f t="shared" si="0"/>
        <v>683.6999999999998</v>
      </c>
      <c r="F22" s="78">
        <v>838.5</v>
      </c>
      <c r="G22" s="65">
        <v>1250.6</v>
      </c>
      <c r="H22" s="65">
        <v>1224.7</v>
      </c>
      <c r="I22" s="78">
        <v>72.4</v>
      </c>
      <c r="J22" s="78">
        <v>29.1</v>
      </c>
      <c r="K22" s="78">
        <v>0</v>
      </c>
      <c r="L22" s="78">
        <v>0</v>
      </c>
      <c r="M22" s="65">
        <f t="shared" si="1"/>
        <v>35.3000000000004</v>
      </c>
      <c r="N22" s="65">
        <v>7734.3</v>
      </c>
      <c r="O22" s="65">
        <v>6500</v>
      </c>
      <c r="P22" s="3">
        <f t="shared" si="2"/>
        <v>1.1898923076923078</v>
      </c>
      <c r="Q22" s="2">
        <v>6783.7</v>
      </c>
      <c r="R22" s="102">
        <v>0</v>
      </c>
      <c r="S22" s="103">
        <v>0</v>
      </c>
      <c r="T22" s="104">
        <v>0</v>
      </c>
      <c r="U22" s="127">
        <v>0</v>
      </c>
      <c r="V22" s="128"/>
      <c r="W22" s="122">
        <v>0</v>
      </c>
      <c r="X22" s="68">
        <f t="shared" si="3"/>
        <v>0</v>
      </c>
    </row>
    <row r="23" spans="1:24" ht="12.75">
      <c r="A23" s="10">
        <v>43402</v>
      </c>
      <c r="B23" s="65">
        <v>2273.8</v>
      </c>
      <c r="C23" s="70">
        <v>2211.7</v>
      </c>
      <c r="D23" s="106">
        <v>1963.1</v>
      </c>
      <c r="E23" s="106">
        <f t="shared" si="0"/>
        <v>248.5999999999999</v>
      </c>
      <c r="F23" s="78">
        <v>1085.2</v>
      </c>
      <c r="G23" s="65">
        <v>2575.6</v>
      </c>
      <c r="H23" s="65">
        <v>1375.7</v>
      </c>
      <c r="I23" s="78">
        <v>61.4</v>
      </c>
      <c r="J23" s="78">
        <v>3.3</v>
      </c>
      <c r="K23" s="78">
        <v>0</v>
      </c>
      <c r="L23" s="78">
        <v>0</v>
      </c>
      <c r="M23" s="65">
        <f t="shared" si="1"/>
        <v>81.50000000000095</v>
      </c>
      <c r="N23" s="65">
        <v>9668.2</v>
      </c>
      <c r="O23" s="65">
        <v>8900</v>
      </c>
      <c r="P23" s="3">
        <f>N23/O23</f>
        <v>1.0863146067415732</v>
      </c>
      <c r="Q23" s="2">
        <v>6783.7</v>
      </c>
      <c r="R23" s="102">
        <v>0</v>
      </c>
      <c r="S23" s="103">
        <v>0</v>
      </c>
      <c r="T23" s="104">
        <v>0</v>
      </c>
      <c r="U23" s="168">
        <v>0</v>
      </c>
      <c r="V23" s="168"/>
      <c r="W23" s="126">
        <v>0</v>
      </c>
      <c r="X23" s="68">
        <f t="shared" si="3"/>
        <v>0</v>
      </c>
    </row>
    <row r="24" spans="1:24" ht="12.75">
      <c r="A24" s="10">
        <v>43403</v>
      </c>
      <c r="B24" s="65">
        <v>9017.9</v>
      </c>
      <c r="C24" s="70">
        <v>1014.5</v>
      </c>
      <c r="D24" s="106">
        <v>245.2</v>
      </c>
      <c r="E24" s="106">
        <f t="shared" si="0"/>
        <v>769.3</v>
      </c>
      <c r="F24" s="78">
        <v>93.1</v>
      </c>
      <c r="G24" s="65">
        <v>3005.95</v>
      </c>
      <c r="H24" s="65">
        <v>1349.3</v>
      </c>
      <c r="I24" s="78">
        <v>145.7</v>
      </c>
      <c r="J24" s="78">
        <v>5.5</v>
      </c>
      <c r="K24" s="78">
        <v>0</v>
      </c>
      <c r="L24" s="78">
        <v>0</v>
      </c>
      <c r="M24" s="65">
        <f t="shared" si="1"/>
        <v>34.1500000000006</v>
      </c>
      <c r="N24" s="65">
        <v>14666.1</v>
      </c>
      <c r="O24" s="65">
        <v>10000</v>
      </c>
      <c r="P24" s="3">
        <f t="shared" si="2"/>
        <v>1.46661</v>
      </c>
      <c r="Q24" s="2">
        <v>6783.7</v>
      </c>
      <c r="R24" s="102">
        <v>0</v>
      </c>
      <c r="S24" s="103">
        <v>0</v>
      </c>
      <c r="T24" s="104">
        <v>2505.6</v>
      </c>
      <c r="U24" s="168">
        <v>0</v>
      </c>
      <c r="V24" s="168"/>
      <c r="W24" s="126">
        <v>0</v>
      </c>
      <c r="X24" s="68">
        <f t="shared" si="3"/>
        <v>2505.6</v>
      </c>
    </row>
    <row r="25" spans="1:24" ht="13.5" thickBot="1">
      <c r="A25" s="10">
        <v>43404</v>
      </c>
      <c r="B25" s="65">
        <v>9087.5</v>
      </c>
      <c r="C25" s="74">
        <v>335.9</v>
      </c>
      <c r="D25" s="106">
        <v>2.7</v>
      </c>
      <c r="E25" s="106">
        <f t="shared" si="0"/>
        <v>333.2</v>
      </c>
      <c r="F25" s="78">
        <v>58.1</v>
      </c>
      <c r="G25" s="65">
        <v>158.4</v>
      </c>
      <c r="H25" s="65">
        <v>1026.6</v>
      </c>
      <c r="I25" s="78">
        <v>29.1</v>
      </c>
      <c r="J25" s="78">
        <v>30.9</v>
      </c>
      <c r="K25" s="78">
        <v>0</v>
      </c>
      <c r="L25" s="78">
        <v>0</v>
      </c>
      <c r="M25" s="65">
        <f t="shared" si="1"/>
        <v>29.200000000000728</v>
      </c>
      <c r="N25" s="65">
        <v>10755.7</v>
      </c>
      <c r="O25" s="65">
        <v>9000</v>
      </c>
      <c r="P25" s="3">
        <f t="shared" si="2"/>
        <v>1.195077777777778</v>
      </c>
      <c r="Q25" s="2">
        <v>6783.7</v>
      </c>
      <c r="R25" s="98">
        <v>0</v>
      </c>
      <c r="S25" s="99">
        <v>0</v>
      </c>
      <c r="T25" s="100">
        <v>150.8</v>
      </c>
      <c r="U25" s="142">
        <v>0</v>
      </c>
      <c r="V25" s="143"/>
      <c r="W25" s="125">
        <v>0</v>
      </c>
      <c r="X25" s="68">
        <f t="shared" si="3"/>
        <v>150.8</v>
      </c>
    </row>
    <row r="26" spans="1:24" ht="13.5" thickBot="1">
      <c r="A26" s="83" t="s">
        <v>28</v>
      </c>
      <c r="B26" s="85">
        <f aca="true" t="shared" si="4" ref="B26:O26">SUM(B4:B25)</f>
        <v>84943.5</v>
      </c>
      <c r="C26" s="85">
        <f t="shared" si="4"/>
        <v>12515.699999999999</v>
      </c>
      <c r="D26" s="107">
        <f t="shared" si="4"/>
        <v>5150.349999999999</v>
      </c>
      <c r="E26" s="107">
        <f t="shared" si="4"/>
        <v>7365.35</v>
      </c>
      <c r="F26" s="85">
        <f t="shared" si="4"/>
        <v>6464.55</v>
      </c>
      <c r="G26" s="85">
        <f t="shared" si="4"/>
        <v>13747.65</v>
      </c>
      <c r="H26" s="85">
        <f t="shared" si="4"/>
        <v>26616.899999999998</v>
      </c>
      <c r="I26" s="85">
        <f t="shared" si="4"/>
        <v>1515.9</v>
      </c>
      <c r="J26" s="85">
        <f t="shared" si="4"/>
        <v>460.00000000000006</v>
      </c>
      <c r="K26" s="85">
        <f t="shared" si="4"/>
        <v>615.5</v>
      </c>
      <c r="L26" s="85">
        <f t="shared" si="4"/>
        <v>1694.3</v>
      </c>
      <c r="M26" s="84">
        <f t="shared" si="4"/>
        <v>667.3400000000029</v>
      </c>
      <c r="N26" s="84">
        <f t="shared" si="4"/>
        <v>149241.34000000003</v>
      </c>
      <c r="O26" s="84">
        <f t="shared" si="4"/>
        <v>136500</v>
      </c>
      <c r="P26" s="86">
        <f>N26/O26</f>
        <v>1.0933431501831503</v>
      </c>
      <c r="Q26" s="2"/>
      <c r="R26" s="75">
        <f>SUM(R4:R25)</f>
        <v>14.7</v>
      </c>
      <c r="S26" s="75">
        <f>SUM(S4:S25)</f>
        <v>0</v>
      </c>
      <c r="T26" s="75">
        <f>SUM(T4:T25)</f>
        <v>2845.28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2860.98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43405</v>
      </c>
      <c r="S31" s="147">
        <v>581.24987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43405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R41:R42"/>
    <mergeCell ref="S41:U42"/>
    <mergeCell ref="U25:V25"/>
    <mergeCell ref="U26:V26"/>
    <mergeCell ref="R29:U29"/>
    <mergeCell ref="R30:U30"/>
    <mergeCell ref="R31:R32"/>
    <mergeCell ref="S31:U32"/>
    <mergeCell ref="U23:V23"/>
    <mergeCell ref="U24:V24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6" sqref="R4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121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123</v>
      </c>
      <c r="S1" s="154"/>
      <c r="T1" s="154"/>
      <c r="U1" s="154"/>
      <c r="V1" s="154"/>
      <c r="W1" s="154"/>
      <c r="X1" s="155"/>
    </row>
    <row r="2" spans="1:24" ht="15" thickBot="1">
      <c r="A2" s="156" t="s">
        <v>124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125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122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43405</v>
      </c>
      <c r="B4" s="65">
        <v>981.9</v>
      </c>
      <c r="C4" s="79">
        <v>243.6</v>
      </c>
      <c r="D4" s="106">
        <v>0.1</v>
      </c>
      <c r="E4" s="106">
        <f aca="true" t="shared" si="0" ref="E4:E25">C4-D4</f>
        <v>243.5</v>
      </c>
      <c r="F4" s="65">
        <v>15.6</v>
      </c>
      <c r="G4" s="65">
        <v>114.4</v>
      </c>
      <c r="H4" s="67">
        <v>1439.1</v>
      </c>
      <c r="I4" s="65">
        <v>37.3</v>
      </c>
      <c r="J4" s="78">
        <v>30.5</v>
      </c>
      <c r="K4" s="78">
        <v>0</v>
      </c>
      <c r="L4" s="65">
        <v>1807.5</v>
      </c>
      <c r="M4" s="65">
        <f aca="true" t="shared" si="1" ref="M4:M25">N4-B4-C4-F4-G4-H4-I4-J4-K4-L4</f>
        <v>19.299999999999955</v>
      </c>
      <c r="N4" s="65">
        <v>4689.2</v>
      </c>
      <c r="O4" s="65">
        <v>4600</v>
      </c>
      <c r="P4" s="3">
        <f aca="true" t="shared" si="2" ref="P4:P25">N4/O4</f>
        <v>1.019391304347826</v>
      </c>
      <c r="Q4" s="2">
        <f>AVERAGE(N4:N25)</f>
        <v>7098.0022727272735</v>
      </c>
      <c r="R4" s="94">
        <v>11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11</v>
      </c>
    </row>
    <row r="5" spans="1:24" ht="12.75">
      <c r="A5" s="10">
        <v>43406</v>
      </c>
      <c r="B5" s="65">
        <v>2391</v>
      </c>
      <c r="C5" s="79">
        <v>366.2</v>
      </c>
      <c r="D5" s="106">
        <v>6.9</v>
      </c>
      <c r="E5" s="106">
        <f t="shared" si="0"/>
        <v>359.3</v>
      </c>
      <c r="F5" s="65">
        <v>21.9</v>
      </c>
      <c r="G5" s="65">
        <v>101.8</v>
      </c>
      <c r="H5" s="65">
        <v>1826.7</v>
      </c>
      <c r="I5" s="78">
        <v>85.7</v>
      </c>
      <c r="J5" s="78">
        <v>4.8</v>
      </c>
      <c r="K5" s="78">
        <v>0</v>
      </c>
      <c r="L5" s="65">
        <v>0</v>
      </c>
      <c r="M5" s="65">
        <f t="shared" si="1"/>
        <v>-120.47000000000003</v>
      </c>
      <c r="N5" s="65">
        <v>4677.63</v>
      </c>
      <c r="O5" s="65">
        <v>3000</v>
      </c>
      <c r="P5" s="3">
        <f t="shared" si="2"/>
        <v>1.55921</v>
      </c>
      <c r="Q5" s="2">
        <v>7098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43409</v>
      </c>
      <c r="B6" s="65">
        <v>3219.3</v>
      </c>
      <c r="C6" s="79">
        <v>241.2</v>
      </c>
      <c r="D6" s="106">
        <v>14.4</v>
      </c>
      <c r="E6" s="106">
        <f t="shared" si="0"/>
        <v>226.79999999999998</v>
      </c>
      <c r="F6" s="72">
        <v>14.8</v>
      </c>
      <c r="G6" s="65">
        <v>131.4</v>
      </c>
      <c r="H6" s="80">
        <v>1358.9</v>
      </c>
      <c r="I6" s="78">
        <v>79</v>
      </c>
      <c r="J6" s="78">
        <v>50.4</v>
      </c>
      <c r="K6" s="78">
        <v>589.5</v>
      </c>
      <c r="L6" s="78">
        <v>0</v>
      </c>
      <c r="M6" s="65">
        <f t="shared" si="1"/>
        <v>23.99999999999966</v>
      </c>
      <c r="N6" s="65">
        <v>5708.5</v>
      </c>
      <c r="O6" s="65">
        <v>3800</v>
      </c>
      <c r="P6" s="3">
        <f t="shared" si="2"/>
        <v>1.5022368421052632</v>
      </c>
      <c r="Q6" s="2">
        <v>7098</v>
      </c>
      <c r="R6" s="69">
        <v>0</v>
      </c>
      <c r="S6" s="65">
        <v>0</v>
      </c>
      <c r="T6" s="70">
        <v>0</v>
      </c>
      <c r="U6" s="127">
        <v>0</v>
      </c>
      <c r="V6" s="128"/>
      <c r="W6" s="122">
        <v>0</v>
      </c>
      <c r="X6" s="68">
        <f aca="true" t="shared" si="3" ref="X6:X25">R6+S6+U6+T6+V6+W6</f>
        <v>0</v>
      </c>
    </row>
    <row r="7" spans="1:24" ht="12.75">
      <c r="A7" s="10">
        <v>43410</v>
      </c>
      <c r="B7" s="77">
        <v>4396.2</v>
      </c>
      <c r="C7" s="79">
        <v>440.8</v>
      </c>
      <c r="D7" s="106">
        <v>38</v>
      </c>
      <c r="E7" s="106">
        <f t="shared" si="0"/>
        <v>402.8</v>
      </c>
      <c r="F7" s="65">
        <v>42.3</v>
      </c>
      <c r="G7" s="65">
        <v>130.3</v>
      </c>
      <c r="H7" s="79">
        <v>1785.5</v>
      </c>
      <c r="I7" s="78">
        <v>101.8</v>
      </c>
      <c r="J7" s="78">
        <v>33.6</v>
      </c>
      <c r="K7" s="78">
        <v>0</v>
      </c>
      <c r="L7" s="78">
        <v>0</v>
      </c>
      <c r="M7" s="65">
        <f t="shared" si="1"/>
        <v>77.10000000000022</v>
      </c>
      <c r="N7" s="65">
        <v>7007.6</v>
      </c>
      <c r="O7" s="65">
        <v>7500</v>
      </c>
      <c r="P7" s="3">
        <f t="shared" si="2"/>
        <v>0.9343466666666668</v>
      </c>
      <c r="Q7" s="2">
        <v>7098</v>
      </c>
      <c r="R7" s="71">
        <v>0</v>
      </c>
      <c r="S7" s="72">
        <v>0</v>
      </c>
      <c r="T7" s="73">
        <v>213.049</v>
      </c>
      <c r="U7" s="148">
        <v>0</v>
      </c>
      <c r="V7" s="149"/>
      <c r="W7" s="123">
        <v>0</v>
      </c>
      <c r="X7" s="68">
        <f t="shared" si="3"/>
        <v>213.049</v>
      </c>
    </row>
    <row r="8" spans="1:24" ht="12.75">
      <c r="A8" s="10">
        <v>43411</v>
      </c>
      <c r="B8" s="65">
        <v>14702.1</v>
      </c>
      <c r="C8" s="70">
        <v>341.7</v>
      </c>
      <c r="D8" s="106">
        <v>101.9</v>
      </c>
      <c r="E8" s="106">
        <f t="shared" si="0"/>
        <v>239.79999999999998</v>
      </c>
      <c r="F8" s="78">
        <v>64.8</v>
      </c>
      <c r="G8" s="78">
        <v>152.5</v>
      </c>
      <c r="H8" s="65">
        <v>1805.8</v>
      </c>
      <c r="I8" s="78">
        <v>28.6</v>
      </c>
      <c r="J8" s="78">
        <v>44.6</v>
      </c>
      <c r="K8" s="78">
        <v>0</v>
      </c>
      <c r="L8" s="78">
        <v>0</v>
      </c>
      <c r="M8" s="65">
        <f t="shared" si="1"/>
        <v>100.10000000000042</v>
      </c>
      <c r="N8" s="65">
        <v>17240.2</v>
      </c>
      <c r="O8" s="65">
        <v>8900</v>
      </c>
      <c r="P8" s="3">
        <f t="shared" si="2"/>
        <v>1.9371011235955058</v>
      </c>
      <c r="Q8" s="2">
        <v>7098</v>
      </c>
      <c r="R8" s="112">
        <v>0</v>
      </c>
      <c r="S8" s="113">
        <v>0</v>
      </c>
      <c r="T8" s="104">
        <v>980.95</v>
      </c>
      <c r="U8" s="166">
        <v>0</v>
      </c>
      <c r="V8" s="167"/>
      <c r="W8" s="124">
        <v>0</v>
      </c>
      <c r="X8" s="68">
        <f t="shared" si="3"/>
        <v>980.95</v>
      </c>
    </row>
    <row r="9" spans="1:24" ht="12.75">
      <c r="A9" s="10">
        <v>43412</v>
      </c>
      <c r="B9" s="65">
        <v>1563.9</v>
      </c>
      <c r="C9" s="70">
        <v>389.3</v>
      </c>
      <c r="D9" s="106">
        <v>22.5</v>
      </c>
      <c r="E9" s="106">
        <f t="shared" si="0"/>
        <v>366.8</v>
      </c>
      <c r="F9" s="78">
        <v>27.7</v>
      </c>
      <c r="G9" s="82">
        <v>177.9</v>
      </c>
      <c r="H9" s="65">
        <v>1472.7</v>
      </c>
      <c r="I9" s="78">
        <v>22.6</v>
      </c>
      <c r="J9" s="78">
        <v>16.6</v>
      </c>
      <c r="K9" s="78">
        <v>0</v>
      </c>
      <c r="L9" s="78">
        <v>0</v>
      </c>
      <c r="M9" s="65">
        <f t="shared" si="1"/>
        <v>74.69999999999987</v>
      </c>
      <c r="N9" s="65">
        <v>3745.4</v>
      </c>
      <c r="O9" s="65">
        <v>3500</v>
      </c>
      <c r="P9" s="3">
        <f t="shared" si="2"/>
        <v>1.0701142857142858</v>
      </c>
      <c r="Q9" s="2">
        <v>7098</v>
      </c>
      <c r="R9" s="115">
        <v>0</v>
      </c>
      <c r="S9" s="72">
        <v>0</v>
      </c>
      <c r="T9" s="65">
        <v>0</v>
      </c>
      <c r="U9" s="168">
        <v>1</v>
      </c>
      <c r="V9" s="168"/>
      <c r="W9" s="118">
        <v>0</v>
      </c>
      <c r="X9" s="68">
        <f t="shared" si="3"/>
        <v>1</v>
      </c>
    </row>
    <row r="10" spans="1:24" ht="12.75">
      <c r="A10" s="10">
        <v>43413</v>
      </c>
      <c r="B10" s="65">
        <v>1566.4</v>
      </c>
      <c r="C10" s="70">
        <v>229.5</v>
      </c>
      <c r="D10" s="106">
        <v>17.95</v>
      </c>
      <c r="E10" s="106">
        <f t="shared" si="0"/>
        <v>211.55</v>
      </c>
      <c r="F10" s="78">
        <v>11.9</v>
      </c>
      <c r="G10" s="78">
        <v>131.6</v>
      </c>
      <c r="H10" s="65">
        <v>2203</v>
      </c>
      <c r="I10" s="78">
        <v>110.8</v>
      </c>
      <c r="J10" s="78">
        <v>54.8</v>
      </c>
      <c r="K10" s="78">
        <v>0</v>
      </c>
      <c r="L10" s="78">
        <v>0</v>
      </c>
      <c r="M10" s="65">
        <f t="shared" si="1"/>
        <v>72.43999999999951</v>
      </c>
      <c r="N10" s="65">
        <v>4380.44</v>
      </c>
      <c r="O10" s="72">
        <v>2800</v>
      </c>
      <c r="P10" s="3">
        <f t="shared" si="2"/>
        <v>1.564442857142857</v>
      </c>
      <c r="Q10" s="2">
        <v>7098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43416</v>
      </c>
      <c r="B11" s="65">
        <v>625.4</v>
      </c>
      <c r="C11" s="70">
        <v>258.3</v>
      </c>
      <c r="D11" s="106">
        <v>108.5</v>
      </c>
      <c r="E11" s="106">
        <f t="shared" si="0"/>
        <v>149.8</v>
      </c>
      <c r="F11" s="78">
        <v>4.5</v>
      </c>
      <c r="G11" s="78">
        <v>185.2</v>
      </c>
      <c r="H11" s="65">
        <v>1795.2</v>
      </c>
      <c r="I11" s="78">
        <v>74.3</v>
      </c>
      <c r="J11" s="78">
        <v>31.9</v>
      </c>
      <c r="K11" s="78">
        <v>0</v>
      </c>
      <c r="L11" s="78">
        <v>0</v>
      </c>
      <c r="M11" s="65">
        <f t="shared" si="1"/>
        <v>20.339999999999513</v>
      </c>
      <c r="N11" s="65">
        <v>2995.14</v>
      </c>
      <c r="O11" s="65">
        <v>3800</v>
      </c>
      <c r="P11" s="3">
        <f t="shared" si="2"/>
        <v>0.7881947368421053</v>
      </c>
      <c r="Q11" s="2">
        <v>7098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>
        <v>0</v>
      </c>
      <c r="X11" s="68">
        <f t="shared" si="3"/>
        <v>0</v>
      </c>
    </row>
    <row r="12" spans="1:24" ht="12.75">
      <c r="A12" s="10">
        <v>43417</v>
      </c>
      <c r="B12" s="77">
        <v>573.5</v>
      </c>
      <c r="C12" s="70">
        <v>452.95</v>
      </c>
      <c r="D12" s="106">
        <v>6.4</v>
      </c>
      <c r="E12" s="106">
        <f t="shared" si="0"/>
        <v>446.55</v>
      </c>
      <c r="F12" s="78">
        <v>8</v>
      </c>
      <c r="G12" s="78">
        <v>250.9</v>
      </c>
      <c r="H12" s="65">
        <v>2112</v>
      </c>
      <c r="I12" s="78">
        <v>76.3</v>
      </c>
      <c r="J12" s="78">
        <v>17.9</v>
      </c>
      <c r="K12" s="78">
        <v>0</v>
      </c>
      <c r="L12" s="78">
        <v>0</v>
      </c>
      <c r="M12" s="65">
        <f t="shared" si="1"/>
        <v>37.550000000000004</v>
      </c>
      <c r="N12" s="65">
        <v>3529.1</v>
      </c>
      <c r="O12" s="65">
        <v>4800</v>
      </c>
      <c r="P12" s="3">
        <f t="shared" si="2"/>
        <v>0.7352291666666666</v>
      </c>
      <c r="Q12" s="2">
        <v>7098</v>
      </c>
      <c r="R12" s="69">
        <v>0</v>
      </c>
      <c r="S12" s="65">
        <v>0</v>
      </c>
      <c r="T12" s="70">
        <v>0</v>
      </c>
      <c r="U12" s="127">
        <v>0</v>
      </c>
      <c r="V12" s="128"/>
      <c r="W12" s="122">
        <v>0</v>
      </c>
      <c r="X12" s="68">
        <f t="shared" si="3"/>
        <v>0</v>
      </c>
    </row>
    <row r="13" spans="1:24" ht="12.75">
      <c r="A13" s="10">
        <v>43418</v>
      </c>
      <c r="B13" s="65">
        <v>3003.6</v>
      </c>
      <c r="C13" s="70">
        <v>271.5</v>
      </c>
      <c r="D13" s="106">
        <v>16</v>
      </c>
      <c r="E13" s="106">
        <f t="shared" si="0"/>
        <v>255.5</v>
      </c>
      <c r="F13" s="78">
        <v>50.6</v>
      </c>
      <c r="G13" s="78">
        <v>428.1</v>
      </c>
      <c r="H13" s="65">
        <v>2477.4</v>
      </c>
      <c r="I13" s="78">
        <v>65.3</v>
      </c>
      <c r="J13" s="78">
        <v>1.8</v>
      </c>
      <c r="K13" s="78">
        <v>0</v>
      </c>
      <c r="L13" s="78">
        <v>0</v>
      </c>
      <c r="M13" s="65">
        <f t="shared" si="1"/>
        <v>86.20000000000019</v>
      </c>
      <c r="N13" s="65">
        <v>6384.5</v>
      </c>
      <c r="O13" s="65">
        <v>5100</v>
      </c>
      <c r="P13" s="3">
        <f t="shared" si="2"/>
        <v>1.2518627450980393</v>
      </c>
      <c r="Q13" s="2">
        <v>7098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>
        <v>0</v>
      </c>
      <c r="X13" s="68">
        <f t="shared" si="3"/>
        <v>0</v>
      </c>
    </row>
    <row r="14" spans="1:24" ht="12.75">
      <c r="A14" s="10">
        <v>43419</v>
      </c>
      <c r="B14" s="65">
        <v>8772.2</v>
      </c>
      <c r="C14" s="70">
        <v>336.6</v>
      </c>
      <c r="D14" s="106">
        <v>23.5</v>
      </c>
      <c r="E14" s="106">
        <f t="shared" si="0"/>
        <v>313.1</v>
      </c>
      <c r="F14" s="78">
        <v>32.6</v>
      </c>
      <c r="G14" s="78">
        <v>252.2</v>
      </c>
      <c r="H14" s="65">
        <v>4354.8</v>
      </c>
      <c r="I14" s="78">
        <v>22.6</v>
      </c>
      <c r="J14" s="78">
        <v>10.4</v>
      </c>
      <c r="K14" s="78">
        <v>0</v>
      </c>
      <c r="L14" s="78">
        <v>0</v>
      </c>
      <c r="M14" s="65">
        <f t="shared" si="1"/>
        <v>-34.60000000000218</v>
      </c>
      <c r="N14" s="65">
        <v>13746.8</v>
      </c>
      <c r="O14" s="65">
        <v>15500</v>
      </c>
      <c r="P14" s="3">
        <f t="shared" si="2"/>
        <v>0.8868903225806452</v>
      </c>
      <c r="Q14" s="2">
        <v>7098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>
        <v>0</v>
      </c>
      <c r="X14" s="68">
        <f t="shared" si="3"/>
        <v>0</v>
      </c>
    </row>
    <row r="15" spans="1:24" ht="12.75">
      <c r="A15" s="10">
        <v>43420</v>
      </c>
      <c r="B15" s="65">
        <v>2493.3</v>
      </c>
      <c r="C15" s="66">
        <v>251.3</v>
      </c>
      <c r="D15" s="106">
        <v>25.6</v>
      </c>
      <c r="E15" s="106">
        <f t="shared" si="0"/>
        <v>225.70000000000002</v>
      </c>
      <c r="F15" s="81">
        <v>12.6</v>
      </c>
      <c r="G15" s="81">
        <v>233.3</v>
      </c>
      <c r="H15" s="82">
        <v>4206.6</v>
      </c>
      <c r="I15" s="81">
        <v>92.5</v>
      </c>
      <c r="J15" s="81">
        <v>13.3</v>
      </c>
      <c r="K15" s="81">
        <v>0</v>
      </c>
      <c r="L15" s="81">
        <v>0</v>
      </c>
      <c r="M15" s="65">
        <f t="shared" si="1"/>
        <v>204.69999999999908</v>
      </c>
      <c r="N15" s="65">
        <v>7507.6</v>
      </c>
      <c r="O15" s="72">
        <v>3500</v>
      </c>
      <c r="P15" s="3">
        <f>N15/O15</f>
        <v>2.1450285714285715</v>
      </c>
      <c r="Q15" s="2">
        <v>7098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>
        <v>0</v>
      </c>
      <c r="X15" s="68">
        <f t="shared" si="3"/>
        <v>0</v>
      </c>
    </row>
    <row r="16" spans="1:24" ht="12.75">
      <c r="A16" s="10">
        <v>43423</v>
      </c>
      <c r="B16" s="65">
        <v>3236.9</v>
      </c>
      <c r="C16" s="70">
        <v>46.3</v>
      </c>
      <c r="D16" s="106">
        <v>46.3</v>
      </c>
      <c r="E16" s="106">
        <f t="shared" si="0"/>
        <v>0</v>
      </c>
      <c r="F16" s="78">
        <v>14.3</v>
      </c>
      <c r="G16" s="78">
        <v>446</v>
      </c>
      <c r="H16" s="65">
        <v>5061.9</v>
      </c>
      <c r="I16" s="78">
        <v>73</v>
      </c>
      <c r="J16" s="78">
        <v>9.2</v>
      </c>
      <c r="K16" s="78">
        <v>0</v>
      </c>
      <c r="L16" s="78">
        <v>0</v>
      </c>
      <c r="M16" s="65">
        <f t="shared" si="1"/>
        <v>64.94999999999963</v>
      </c>
      <c r="N16" s="65">
        <v>8952.55</v>
      </c>
      <c r="O16" s="72">
        <v>5900</v>
      </c>
      <c r="P16" s="3">
        <f t="shared" si="2"/>
        <v>1.5173813559322034</v>
      </c>
      <c r="Q16" s="2">
        <v>7098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43424</v>
      </c>
      <c r="B17" s="65">
        <v>3792.6</v>
      </c>
      <c r="C17" s="70">
        <v>140.6</v>
      </c>
      <c r="D17" s="106">
        <v>140.6</v>
      </c>
      <c r="E17" s="106">
        <f t="shared" si="0"/>
        <v>0</v>
      </c>
      <c r="F17" s="78">
        <v>60.6</v>
      </c>
      <c r="G17" s="78">
        <v>481.5</v>
      </c>
      <c r="H17" s="65">
        <v>773</v>
      </c>
      <c r="I17" s="78">
        <v>88.1</v>
      </c>
      <c r="J17" s="78">
        <v>16.5</v>
      </c>
      <c r="K17" s="78">
        <v>0</v>
      </c>
      <c r="L17" s="78">
        <v>0</v>
      </c>
      <c r="M17" s="65">
        <f t="shared" si="1"/>
        <v>39.95000000000064</v>
      </c>
      <c r="N17" s="65">
        <v>5392.85</v>
      </c>
      <c r="O17" s="65">
        <v>8500</v>
      </c>
      <c r="P17" s="3">
        <f t="shared" si="2"/>
        <v>0.6344529411764707</v>
      </c>
      <c r="Q17" s="2">
        <v>7098</v>
      </c>
      <c r="R17" s="69">
        <v>14.65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14.65</v>
      </c>
    </row>
    <row r="18" spans="1:24" ht="12.75">
      <c r="A18" s="10">
        <v>43425</v>
      </c>
      <c r="B18" s="65">
        <v>3039.1</v>
      </c>
      <c r="C18" s="70">
        <v>829.1</v>
      </c>
      <c r="D18" s="106">
        <v>41.6</v>
      </c>
      <c r="E18" s="106">
        <f t="shared" si="0"/>
        <v>787.5</v>
      </c>
      <c r="F18" s="78">
        <v>14.5</v>
      </c>
      <c r="G18" s="78">
        <v>834.8</v>
      </c>
      <c r="H18" s="65">
        <v>326.7</v>
      </c>
      <c r="I18" s="78">
        <v>37.8</v>
      </c>
      <c r="J18" s="78">
        <v>3.1</v>
      </c>
      <c r="K18" s="78">
        <v>0</v>
      </c>
      <c r="L18" s="78">
        <v>0</v>
      </c>
      <c r="M18" s="65">
        <f>N18-B18-C18-F18-G18-H18-I18-J18-K18-L18</f>
        <v>17.60000000000006</v>
      </c>
      <c r="N18" s="65">
        <v>5102.7</v>
      </c>
      <c r="O18" s="65">
        <v>10900</v>
      </c>
      <c r="P18" s="3">
        <f>N18/O18</f>
        <v>0.4681376146788991</v>
      </c>
      <c r="Q18" s="2">
        <v>7098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0</v>
      </c>
    </row>
    <row r="19" spans="1:24" ht="12.75">
      <c r="A19" s="10">
        <v>43426</v>
      </c>
      <c r="B19" s="65">
        <v>5441.4</v>
      </c>
      <c r="C19" s="70">
        <v>224.7</v>
      </c>
      <c r="D19" s="106">
        <v>22.7</v>
      </c>
      <c r="E19" s="106">
        <f t="shared" si="0"/>
        <v>202</v>
      </c>
      <c r="F19" s="78">
        <v>4.8</v>
      </c>
      <c r="G19" s="78">
        <v>402.5</v>
      </c>
      <c r="H19" s="65">
        <v>187.5</v>
      </c>
      <c r="I19" s="78">
        <v>9.6</v>
      </c>
      <c r="J19" s="78">
        <v>2.2</v>
      </c>
      <c r="K19" s="78">
        <v>0</v>
      </c>
      <c r="L19" s="78">
        <v>0</v>
      </c>
      <c r="M19" s="65">
        <f>N19-B19-C19-F19-G19-H19-I19-J19-K19-L19</f>
        <v>47.40000000000072</v>
      </c>
      <c r="N19" s="65">
        <v>6320.1</v>
      </c>
      <c r="O19" s="65">
        <v>8900</v>
      </c>
      <c r="P19" s="3">
        <f t="shared" si="2"/>
        <v>0.710123595505618</v>
      </c>
      <c r="Q19" s="2">
        <v>7098</v>
      </c>
      <c r="R19" s="69">
        <v>0</v>
      </c>
      <c r="S19" s="65">
        <v>0.002</v>
      </c>
      <c r="T19" s="70">
        <v>0</v>
      </c>
      <c r="U19" s="127">
        <v>0</v>
      </c>
      <c r="V19" s="128"/>
      <c r="W19" s="122">
        <v>0</v>
      </c>
      <c r="X19" s="68">
        <f t="shared" si="3"/>
        <v>0.002</v>
      </c>
    </row>
    <row r="20" spans="1:24" ht="12.75">
      <c r="A20" s="10">
        <v>43427</v>
      </c>
      <c r="B20" s="65">
        <v>4654.5</v>
      </c>
      <c r="C20" s="70">
        <v>322.1</v>
      </c>
      <c r="D20" s="106">
        <v>109.5</v>
      </c>
      <c r="E20" s="106">
        <f t="shared" si="0"/>
        <v>212.60000000000002</v>
      </c>
      <c r="F20" s="78">
        <v>13.9</v>
      </c>
      <c r="G20" s="65">
        <v>764.9</v>
      </c>
      <c r="H20" s="65">
        <v>238.95</v>
      </c>
      <c r="I20" s="78">
        <v>137.7</v>
      </c>
      <c r="J20" s="78">
        <v>13.8</v>
      </c>
      <c r="K20" s="78">
        <v>0</v>
      </c>
      <c r="L20" s="78">
        <v>0</v>
      </c>
      <c r="M20" s="65">
        <f t="shared" si="1"/>
        <v>28.650000000000045</v>
      </c>
      <c r="N20" s="65">
        <v>6174.5</v>
      </c>
      <c r="O20" s="65">
        <v>4900</v>
      </c>
      <c r="P20" s="3">
        <f t="shared" si="2"/>
        <v>1.2601020408163266</v>
      </c>
      <c r="Q20" s="2">
        <v>7098</v>
      </c>
      <c r="R20" s="69">
        <v>0</v>
      </c>
      <c r="S20" s="65">
        <v>0</v>
      </c>
      <c r="T20" s="70">
        <v>4.1</v>
      </c>
      <c r="U20" s="127">
        <v>0</v>
      </c>
      <c r="V20" s="128"/>
      <c r="W20" s="122">
        <v>0</v>
      </c>
      <c r="X20" s="68">
        <f t="shared" si="3"/>
        <v>4.1</v>
      </c>
    </row>
    <row r="21" spans="1:24" ht="12.75">
      <c r="A21" s="10">
        <v>43430</v>
      </c>
      <c r="B21" s="65">
        <v>708.4</v>
      </c>
      <c r="C21" s="70">
        <v>595.5</v>
      </c>
      <c r="D21" s="106">
        <v>321.6</v>
      </c>
      <c r="E21" s="106">
        <f t="shared" si="0"/>
        <v>273.9</v>
      </c>
      <c r="F21" s="78">
        <v>10.7</v>
      </c>
      <c r="G21" s="65">
        <v>921.4</v>
      </c>
      <c r="H21" s="65">
        <v>353</v>
      </c>
      <c r="I21" s="78">
        <v>50.4</v>
      </c>
      <c r="J21" s="78">
        <v>12.3</v>
      </c>
      <c r="K21" s="78">
        <v>0</v>
      </c>
      <c r="L21" s="78">
        <v>0</v>
      </c>
      <c r="M21" s="65">
        <f t="shared" si="1"/>
        <v>15.640000000000033</v>
      </c>
      <c r="N21" s="65">
        <v>2667.34</v>
      </c>
      <c r="O21" s="65">
        <v>5000</v>
      </c>
      <c r="P21" s="3">
        <f t="shared" si="2"/>
        <v>0.533468</v>
      </c>
      <c r="Q21" s="2">
        <v>7098</v>
      </c>
      <c r="R21" s="102">
        <v>0</v>
      </c>
      <c r="S21" s="103">
        <v>0</v>
      </c>
      <c r="T21" s="104">
        <v>9.1</v>
      </c>
      <c r="U21" s="127">
        <v>0</v>
      </c>
      <c r="V21" s="128"/>
      <c r="W21" s="122">
        <v>0</v>
      </c>
      <c r="X21" s="68">
        <f t="shared" si="3"/>
        <v>9.1</v>
      </c>
    </row>
    <row r="22" spans="1:24" ht="12.75">
      <c r="A22" s="10">
        <v>43431</v>
      </c>
      <c r="B22" s="65">
        <v>814.6</v>
      </c>
      <c r="C22" s="70">
        <v>2082.7</v>
      </c>
      <c r="D22" s="106">
        <v>1499.7</v>
      </c>
      <c r="E22" s="106">
        <f t="shared" si="0"/>
        <v>582.9999999999998</v>
      </c>
      <c r="F22" s="78">
        <v>52</v>
      </c>
      <c r="G22" s="65">
        <v>1410.5</v>
      </c>
      <c r="H22" s="65">
        <v>419.7</v>
      </c>
      <c r="I22" s="78">
        <v>107.6</v>
      </c>
      <c r="J22" s="78">
        <v>11.6</v>
      </c>
      <c r="K22" s="78">
        <v>0</v>
      </c>
      <c r="L22" s="78">
        <v>0</v>
      </c>
      <c r="M22" s="65">
        <f t="shared" si="1"/>
        <v>18.999999999999652</v>
      </c>
      <c r="N22" s="65">
        <v>4917.7</v>
      </c>
      <c r="O22" s="65">
        <v>5800</v>
      </c>
      <c r="P22" s="3">
        <f t="shared" si="2"/>
        <v>0.8478793103448276</v>
      </c>
      <c r="Q22" s="2">
        <v>7098</v>
      </c>
      <c r="R22" s="102">
        <v>0</v>
      </c>
      <c r="S22" s="103">
        <v>0</v>
      </c>
      <c r="T22" s="104">
        <v>0</v>
      </c>
      <c r="U22" s="127">
        <v>0</v>
      </c>
      <c r="V22" s="128"/>
      <c r="W22" s="122">
        <v>0</v>
      </c>
      <c r="X22" s="68">
        <f t="shared" si="3"/>
        <v>0</v>
      </c>
    </row>
    <row r="23" spans="1:24" ht="12.75">
      <c r="A23" s="10">
        <v>43432</v>
      </c>
      <c r="B23" s="65">
        <v>2292.7</v>
      </c>
      <c r="C23" s="70">
        <v>1035.1</v>
      </c>
      <c r="D23" s="106">
        <v>545.3</v>
      </c>
      <c r="E23" s="106">
        <f t="shared" si="0"/>
        <v>489.79999999999995</v>
      </c>
      <c r="F23" s="78">
        <v>13.4</v>
      </c>
      <c r="G23" s="65">
        <v>1477.9</v>
      </c>
      <c r="H23" s="65">
        <v>184.2</v>
      </c>
      <c r="I23" s="78">
        <v>46.1</v>
      </c>
      <c r="J23" s="78">
        <v>32.3</v>
      </c>
      <c r="K23" s="78">
        <v>0</v>
      </c>
      <c r="L23" s="78">
        <v>0</v>
      </c>
      <c r="M23" s="65">
        <f t="shared" si="1"/>
        <v>20.400000000000468</v>
      </c>
      <c r="N23" s="65">
        <v>5102.1</v>
      </c>
      <c r="O23" s="65">
        <v>6200</v>
      </c>
      <c r="P23" s="3">
        <f>N23/O23</f>
        <v>0.8229193548387097</v>
      </c>
      <c r="Q23" s="2">
        <v>7098</v>
      </c>
      <c r="R23" s="102">
        <v>0</v>
      </c>
      <c r="S23" s="103">
        <v>0</v>
      </c>
      <c r="T23" s="104">
        <v>0</v>
      </c>
      <c r="U23" s="168">
        <v>0</v>
      </c>
      <c r="V23" s="168"/>
      <c r="W23" s="126">
        <v>0</v>
      </c>
      <c r="X23" s="68">
        <f t="shared" si="3"/>
        <v>0</v>
      </c>
    </row>
    <row r="24" spans="1:24" ht="12.75">
      <c r="A24" s="10">
        <v>43433</v>
      </c>
      <c r="B24" s="65">
        <v>9860.3</v>
      </c>
      <c r="C24" s="70">
        <v>1966.1</v>
      </c>
      <c r="D24" s="106">
        <v>1544.7</v>
      </c>
      <c r="E24" s="106">
        <f t="shared" si="0"/>
        <v>421.39999999999986</v>
      </c>
      <c r="F24" s="78">
        <v>23.7</v>
      </c>
      <c r="G24" s="65">
        <v>2023.9</v>
      </c>
      <c r="H24" s="65">
        <v>275.2</v>
      </c>
      <c r="I24" s="78">
        <v>12.1</v>
      </c>
      <c r="J24" s="78">
        <v>24.3</v>
      </c>
      <c r="K24" s="78">
        <v>0</v>
      </c>
      <c r="L24" s="78">
        <v>0</v>
      </c>
      <c r="M24" s="65">
        <f t="shared" si="1"/>
        <v>104.2000000000002</v>
      </c>
      <c r="N24" s="65">
        <v>14289.8</v>
      </c>
      <c r="O24" s="65">
        <v>10500</v>
      </c>
      <c r="P24" s="3">
        <f t="shared" si="2"/>
        <v>1.3609333333333333</v>
      </c>
      <c r="Q24" s="2">
        <v>7098</v>
      </c>
      <c r="R24" s="102">
        <v>0</v>
      </c>
      <c r="S24" s="103">
        <v>0</v>
      </c>
      <c r="T24" s="104">
        <v>0</v>
      </c>
      <c r="U24" s="168">
        <v>0</v>
      </c>
      <c r="V24" s="168"/>
      <c r="W24" s="126">
        <v>0</v>
      </c>
      <c r="X24" s="68">
        <f t="shared" si="3"/>
        <v>0</v>
      </c>
    </row>
    <row r="25" spans="1:24" ht="13.5" thickBot="1">
      <c r="A25" s="10">
        <v>43434</v>
      </c>
      <c r="B25" s="65">
        <v>11138.6</v>
      </c>
      <c r="C25" s="74">
        <v>761.8</v>
      </c>
      <c r="D25" s="106">
        <v>294.9</v>
      </c>
      <c r="E25" s="106">
        <f t="shared" si="0"/>
        <v>466.9</v>
      </c>
      <c r="F25" s="78">
        <v>7.6</v>
      </c>
      <c r="G25" s="65">
        <v>3081</v>
      </c>
      <c r="H25" s="65">
        <v>410.6</v>
      </c>
      <c r="I25" s="78">
        <v>129.4</v>
      </c>
      <c r="J25" s="78">
        <v>25.5</v>
      </c>
      <c r="K25" s="78">
        <v>0</v>
      </c>
      <c r="L25" s="78">
        <v>0</v>
      </c>
      <c r="M25" s="65">
        <f t="shared" si="1"/>
        <v>69.79999999999879</v>
      </c>
      <c r="N25" s="65">
        <v>15624.3</v>
      </c>
      <c r="O25" s="65">
        <v>16100</v>
      </c>
      <c r="P25" s="3">
        <f t="shared" si="2"/>
        <v>0.9704534161490683</v>
      </c>
      <c r="Q25" s="2">
        <v>7098</v>
      </c>
      <c r="R25" s="98">
        <v>0</v>
      </c>
      <c r="S25" s="99">
        <v>0</v>
      </c>
      <c r="T25" s="100">
        <v>0</v>
      </c>
      <c r="U25" s="142">
        <v>0</v>
      </c>
      <c r="V25" s="143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89267.90000000001</v>
      </c>
      <c r="C26" s="85">
        <f t="shared" si="4"/>
        <v>11826.95</v>
      </c>
      <c r="D26" s="107">
        <f t="shared" si="4"/>
        <v>4948.65</v>
      </c>
      <c r="E26" s="107">
        <f t="shared" si="4"/>
        <v>6878.299999999999</v>
      </c>
      <c r="F26" s="85">
        <f t="shared" si="4"/>
        <v>522.8000000000001</v>
      </c>
      <c r="G26" s="85">
        <f t="shared" si="4"/>
        <v>14134</v>
      </c>
      <c r="H26" s="85">
        <f t="shared" si="4"/>
        <v>35068.44999999999</v>
      </c>
      <c r="I26" s="85">
        <f t="shared" si="4"/>
        <v>1488.6</v>
      </c>
      <c r="J26" s="85">
        <f t="shared" si="4"/>
        <v>461.4</v>
      </c>
      <c r="K26" s="85">
        <f t="shared" si="4"/>
        <v>589.5</v>
      </c>
      <c r="L26" s="85">
        <f t="shared" si="4"/>
        <v>1807.5</v>
      </c>
      <c r="M26" s="84">
        <f t="shared" si="4"/>
        <v>988.9499999999964</v>
      </c>
      <c r="N26" s="84">
        <f t="shared" si="4"/>
        <v>156156.05000000002</v>
      </c>
      <c r="O26" s="84">
        <f t="shared" si="4"/>
        <v>149500</v>
      </c>
      <c r="P26" s="86">
        <f>N26/O26</f>
        <v>1.0445220735785954</v>
      </c>
      <c r="Q26" s="2"/>
      <c r="R26" s="75">
        <f>SUM(R4:R25)</f>
        <v>25.65</v>
      </c>
      <c r="S26" s="75">
        <f>SUM(S4:S25)</f>
        <v>0.002</v>
      </c>
      <c r="T26" s="75">
        <f>SUM(T4:T25)</f>
        <v>1207.1989999999998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1233.8509999999999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43435</v>
      </c>
      <c r="S31" s="147">
        <v>35.16241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43435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U26:V26"/>
    <mergeCell ref="R29:U29"/>
    <mergeCell ref="R30:U30"/>
    <mergeCell ref="R41:R42"/>
    <mergeCell ref="S41:U42"/>
    <mergeCell ref="R31:R32"/>
    <mergeCell ref="S31:U32"/>
    <mergeCell ref="S34:T34"/>
    <mergeCell ref="S35:T35"/>
    <mergeCell ref="R39:U39"/>
    <mergeCell ref="R40:U40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X46"/>
  <sheetViews>
    <sheetView zoomScalePageLayoutView="0" workbookViewId="0" topLeftCell="E15">
      <selection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126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123</v>
      </c>
      <c r="S1" s="154"/>
      <c r="T1" s="154"/>
      <c r="U1" s="154"/>
      <c r="V1" s="154"/>
      <c r="W1" s="154"/>
      <c r="X1" s="155"/>
    </row>
    <row r="2" spans="1:24" ht="15" thickBot="1">
      <c r="A2" s="156" t="s">
        <v>127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129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128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43437</v>
      </c>
      <c r="B4" s="65">
        <v>1085.1</v>
      </c>
      <c r="C4" s="79">
        <v>346.3</v>
      </c>
      <c r="D4" s="106">
        <v>6.6</v>
      </c>
      <c r="E4" s="106">
        <f aca="true" t="shared" si="0" ref="E4:E23">C4-D4</f>
        <v>339.7</v>
      </c>
      <c r="F4" s="65">
        <v>10.1</v>
      </c>
      <c r="G4" s="65">
        <v>163.2</v>
      </c>
      <c r="H4" s="67">
        <v>599.7</v>
      </c>
      <c r="I4" s="65">
        <v>40</v>
      </c>
      <c r="J4" s="78">
        <v>13.3</v>
      </c>
      <c r="K4" s="78">
        <v>0</v>
      </c>
      <c r="L4" s="65">
        <v>1639.3</v>
      </c>
      <c r="M4" s="65">
        <f aca="true" t="shared" si="1" ref="M4:M23">N4-B4-C4-F4-G4-H4-I4-J4-K4-L4</f>
        <v>17.80000000000041</v>
      </c>
      <c r="N4" s="65">
        <v>3914.8</v>
      </c>
      <c r="O4" s="65">
        <v>4000</v>
      </c>
      <c r="P4" s="3">
        <f aca="true" t="shared" si="2" ref="P4:P23">N4/O4</f>
        <v>0.9787</v>
      </c>
      <c r="Q4" s="2">
        <f>AVERAGE(N4:N23)</f>
        <v>3914.8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43438</v>
      </c>
      <c r="B5" s="65"/>
      <c r="C5" s="79"/>
      <c r="D5" s="106"/>
      <c r="E5" s="106">
        <f t="shared" si="0"/>
        <v>0</v>
      </c>
      <c r="F5" s="65"/>
      <c r="G5" s="65"/>
      <c r="H5" s="65"/>
      <c r="I5" s="78"/>
      <c r="J5" s="78"/>
      <c r="K5" s="78"/>
      <c r="L5" s="65"/>
      <c r="M5" s="65">
        <f t="shared" si="1"/>
        <v>0</v>
      </c>
      <c r="N5" s="65"/>
      <c r="O5" s="65">
        <v>3000</v>
      </c>
      <c r="P5" s="3">
        <f t="shared" si="2"/>
        <v>0</v>
      </c>
      <c r="Q5" s="2">
        <v>3914.8</v>
      </c>
      <c r="R5" s="69"/>
      <c r="S5" s="65"/>
      <c r="T5" s="70"/>
      <c r="U5" s="127"/>
      <c r="V5" s="128"/>
      <c r="W5" s="122"/>
      <c r="X5" s="68">
        <f>R5+S5+U5+T5+V5+W5</f>
        <v>0</v>
      </c>
    </row>
    <row r="6" spans="1:24" ht="12.75">
      <c r="A6" s="10">
        <v>43439</v>
      </c>
      <c r="B6" s="65"/>
      <c r="C6" s="79"/>
      <c r="D6" s="106"/>
      <c r="E6" s="106">
        <f t="shared" si="0"/>
        <v>0</v>
      </c>
      <c r="F6" s="72"/>
      <c r="G6" s="65"/>
      <c r="H6" s="80"/>
      <c r="I6" s="78"/>
      <c r="J6" s="78"/>
      <c r="K6" s="78"/>
      <c r="L6" s="78"/>
      <c r="M6" s="65">
        <f t="shared" si="1"/>
        <v>0</v>
      </c>
      <c r="N6" s="65"/>
      <c r="O6" s="65">
        <v>3800</v>
      </c>
      <c r="P6" s="3">
        <f t="shared" si="2"/>
        <v>0</v>
      </c>
      <c r="Q6" s="2">
        <v>3914.8</v>
      </c>
      <c r="R6" s="69"/>
      <c r="S6" s="65"/>
      <c r="T6" s="70"/>
      <c r="U6" s="127"/>
      <c r="V6" s="128"/>
      <c r="W6" s="122"/>
      <c r="X6" s="68">
        <f aca="true" t="shared" si="3" ref="X6:X23">R6+S6+U6+T6+V6+W6</f>
        <v>0</v>
      </c>
    </row>
    <row r="7" spans="1:24" ht="12.75">
      <c r="A7" s="10">
        <v>43440</v>
      </c>
      <c r="B7" s="77"/>
      <c r="C7" s="79"/>
      <c r="D7" s="106"/>
      <c r="E7" s="106">
        <f t="shared" si="0"/>
        <v>0</v>
      </c>
      <c r="F7" s="65"/>
      <c r="G7" s="65"/>
      <c r="H7" s="79"/>
      <c r="I7" s="78"/>
      <c r="J7" s="78"/>
      <c r="K7" s="78"/>
      <c r="L7" s="78"/>
      <c r="M7" s="65">
        <f t="shared" si="1"/>
        <v>0</v>
      </c>
      <c r="N7" s="65"/>
      <c r="O7" s="65">
        <v>7500</v>
      </c>
      <c r="P7" s="3">
        <f t="shared" si="2"/>
        <v>0</v>
      </c>
      <c r="Q7" s="2">
        <v>3914.8</v>
      </c>
      <c r="R7" s="71"/>
      <c r="S7" s="72"/>
      <c r="T7" s="73"/>
      <c r="U7" s="148"/>
      <c r="V7" s="149"/>
      <c r="W7" s="123"/>
      <c r="X7" s="68">
        <f t="shared" si="3"/>
        <v>0</v>
      </c>
    </row>
    <row r="8" spans="1:24" ht="12.75">
      <c r="A8" s="10">
        <v>43441</v>
      </c>
      <c r="B8" s="65"/>
      <c r="C8" s="70"/>
      <c r="D8" s="106"/>
      <c r="E8" s="106">
        <f t="shared" si="0"/>
        <v>0</v>
      </c>
      <c r="F8" s="78"/>
      <c r="G8" s="78"/>
      <c r="H8" s="65"/>
      <c r="I8" s="78"/>
      <c r="J8" s="78"/>
      <c r="K8" s="78"/>
      <c r="L8" s="78"/>
      <c r="M8" s="65">
        <f t="shared" si="1"/>
        <v>0</v>
      </c>
      <c r="N8" s="65"/>
      <c r="O8" s="65">
        <v>8900</v>
      </c>
      <c r="P8" s="3">
        <f t="shared" si="2"/>
        <v>0</v>
      </c>
      <c r="Q8" s="2">
        <v>3914.8</v>
      </c>
      <c r="R8" s="112"/>
      <c r="S8" s="113"/>
      <c r="T8" s="104"/>
      <c r="U8" s="166"/>
      <c r="V8" s="167"/>
      <c r="W8" s="124"/>
      <c r="X8" s="68">
        <f t="shared" si="3"/>
        <v>0</v>
      </c>
    </row>
    <row r="9" spans="1:24" ht="12.75">
      <c r="A9" s="10">
        <v>43444</v>
      </c>
      <c r="B9" s="65"/>
      <c r="C9" s="70"/>
      <c r="D9" s="106"/>
      <c r="E9" s="106">
        <f t="shared" si="0"/>
        <v>0</v>
      </c>
      <c r="F9" s="78"/>
      <c r="G9" s="82"/>
      <c r="H9" s="65"/>
      <c r="I9" s="78"/>
      <c r="J9" s="78"/>
      <c r="K9" s="78"/>
      <c r="L9" s="78"/>
      <c r="M9" s="65">
        <f t="shared" si="1"/>
        <v>0</v>
      </c>
      <c r="N9" s="65"/>
      <c r="O9" s="65">
        <v>3500</v>
      </c>
      <c r="P9" s="3">
        <f t="shared" si="2"/>
        <v>0</v>
      </c>
      <c r="Q9" s="2">
        <v>3914.8</v>
      </c>
      <c r="R9" s="115"/>
      <c r="S9" s="72"/>
      <c r="T9" s="65"/>
      <c r="U9" s="168"/>
      <c r="V9" s="168"/>
      <c r="W9" s="118"/>
      <c r="X9" s="68">
        <f t="shared" si="3"/>
        <v>0</v>
      </c>
    </row>
    <row r="10" spans="1:24" ht="12.75">
      <c r="A10" s="10">
        <v>43445</v>
      </c>
      <c r="B10" s="65"/>
      <c r="C10" s="70"/>
      <c r="D10" s="106"/>
      <c r="E10" s="106">
        <f t="shared" si="0"/>
        <v>0</v>
      </c>
      <c r="F10" s="78"/>
      <c r="G10" s="78"/>
      <c r="H10" s="65"/>
      <c r="I10" s="78"/>
      <c r="J10" s="78"/>
      <c r="K10" s="78"/>
      <c r="L10" s="78"/>
      <c r="M10" s="65">
        <f t="shared" si="1"/>
        <v>0</v>
      </c>
      <c r="N10" s="65"/>
      <c r="O10" s="72">
        <v>2800</v>
      </c>
      <c r="P10" s="3">
        <f t="shared" si="2"/>
        <v>0</v>
      </c>
      <c r="Q10" s="2">
        <v>3914.8</v>
      </c>
      <c r="R10" s="71"/>
      <c r="S10" s="72"/>
      <c r="T10" s="70"/>
      <c r="U10" s="127"/>
      <c r="V10" s="128"/>
      <c r="W10" s="122"/>
      <c r="X10" s="68">
        <f t="shared" si="3"/>
        <v>0</v>
      </c>
    </row>
    <row r="11" spans="1:24" ht="12.75">
      <c r="A11" s="10">
        <v>43446</v>
      </c>
      <c r="B11" s="65"/>
      <c r="C11" s="70"/>
      <c r="D11" s="106"/>
      <c r="E11" s="106">
        <f t="shared" si="0"/>
        <v>0</v>
      </c>
      <c r="F11" s="78"/>
      <c r="G11" s="78"/>
      <c r="H11" s="65"/>
      <c r="I11" s="78"/>
      <c r="J11" s="78"/>
      <c r="K11" s="78"/>
      <c r="L11" s="78"/>
      <c r="M11" s="65">
        <f t="shared" si="1"/>
        <v>0</v>
      </c>
      <c r="N11" s="65"/>
      <c r="O11" s="65">
        <v>3800</v>
      </c>
      <c r="P11" s="3">
        <f t="shared" si="2"/>
        <v>0</v>
      </c>
      <c r="Q11" s="2">
        <v>3914.8</v>
      </c>
      <c r="R11" s="69"/>
      <c r="S11" s="65"/>
      <c r="T11" s="70"/>
      <c r="U11" s="127"/>
      <c r="V11" s="128"/>
      <c r="W11" s="122"/>
      <c r="X11" s="68">
        <f t="shared" si="3"/>
        <v>0</v>
      </c>
    </row>
    <row r="12" spans="1:24" ht="12.75">
      <c r="A12" s="10">
        <v>43447</v>
      </c>
      <c r="B12" s="77"/>
      <c r="C12" s="70"/>
      <c r="D12" s="106"/>
      <c r="E12" s="106">
        <f t="shared" si="0"/>
        <v>0</v>
      </c>
      <c r="F12" s="78"/>
      <c r="G12" s="78"/>
      <c r="H12" s="65"/>
      <c r="I12" s="78"/>
      <c r="J12" s="78"/>
      <c r="K12" s="78"/>
      <c r="L12" s="78"/>
      <c r="M12" s="65">
        <f t="shared" si="1"/>
        <v>0</v>
      </c>
      <c r="N12" s="65"/>
      <c r="O12" s="65">
        <v>5900</v>
      </c>
      <c r="P12" s="3">
        <f t="shared" si="2"/>
        <v>0</v>
      </c>
      <c r="Q12" s="2">
        <v>3914.8</v>
      </c>
      <c r="R12" s="69"/>
      <c r="S12" s="65"/>
      <c r="T12" s="70"/>
      <c r="U12" s="127"/>
      <c r="V12" s="128"/>
      <c r="W12" s="122"/>
      <c r="X12" s="68">
        <f t="shared" si="3"/>
        <v>0</v>
      </c>
    </row>
    <row r="13" spans="1:24" ht="12.75">
      <c r="A13" s="10">
        <v>43448</v>
      </c>
      <c r="B13" s="65"/>
      <c r="C13" s="70"/>
      <c r="D13" s="106"/>
      <c r="E13" s="106">
        <f t="shared" si="0"/>
        <v>0</v>
      </c>
      <c r="F13" s="78"/>
      <c r="G13" s="78"/>
      <c r="H13" s="65"/>
      <c r="I13" s="78"/>
      <c r="J13" s="78"/>
      <c r="K13" s="78"/>
      <c r="L13" s="78"/>
      <c r="M13" s="65">
        <f t="shared" si="1"/>
        <v>0</v>
      </c>
      <c r="N13" s="65"/>
      <c r="O13" s="65">
        <v>15100</v>
      </c>
      <c r="P13" s="3">
        <f t="shared" si="2"/>
        <v>0</v>
      </c>
      <c r="Q13" s="2">
        <v>3914.8</v>
      </c>
      <c r="R13" s="69"/>
      <c r="S13" s="65"/>
      <c r="T13" s="70"/>
      <c r="U13" s="127"/>
      <c r="V13" s="128"/>
      <c r="W13" s="122"/>
      <c r="X13" s="68">
        <f t="shared" si="3"/>
        <v>0</v>
      </c>
    </row>
    <row r="14" spans="1:24" ht="12.75">
      <c r="A14" s="10">
        <v>43451</v>
      </c>
      <c r="B14" s="65"/>
      <c r="C14" s="70"/>
      <c r="D14" s="106"/>
      <c r="E14" s="106">
        <f t="shared" si="0"/>
        <v>0</v>
      </c>
      <c r="F14" s="78"/>
      <c r="G14" s="78"/>
      <c r="H14" s="65"/>
      <c r="I14" s="78"/>
      <c r="J14" s="78"/>
      <c r="K14" s="78"/>
      <c r="L14" s="78"/>
      <c r="M14" s="65">
        <f t="shared" si="1"/>
        <v>0</v>
      </c>
      <c r="N14" s="65"/>
      <c r="O14" s="65">
        <v>5600</v>
      </c>
      <c r="P14" s="3">
        <f t="shared" si="2"/>
        <v>0</v>
      </c>
      <c r="Q14" s="2">
        <v>3914.8</v>
      </c>
      <c r="R14" s="69"/>
      <c r="S14" s="65"/>
      <c r="T14" s="74"/>
      <c r="U14" s="127"/>
      <c r="V14" s="128"/>
      <c r="W14" s="122"/>
      <c r="X14" s="68">
        <f t="shared" si="3"/>
        <v>0</v>
      </c>
    </row>
    <row r="15" spans="1:24" ht="12.75">
      <c r="A15" s="10">
        <v>43452</v>
      </c>
      <c r="B15" s="65"/>
      <c r="C15" s="66"/>
      <c r="D15" s="106"/>
      <c r="E15" s="106">
        <f t="shared" si="0"/>
        <v>0</v>
      </c>
      <c r="F15" s="81"/>
      <c r="G15" s="81"/>
      <c r="H15" s="82"/>
      <c r="I15" s="81"/>
      <c r="J15" s="81"/>
      <c r="K15" s="81"/>
      <c r="L15" s="81"/>
      <c r="M15" s="65">
        <f t="shared" si="1"/>
        <v>0</v>
      </c>
      <c r="N15" s="65"/>
      <c r="O15" s="72">
        <v>3500</v>
      </c>
      <c r="P15" s="3">
        <f>N15/O15</f>
        <v>0</v>
      </c>
      <c r="Q15" s="2">
        <v>3914.8</v>
      </c>
      <c r="R15" s="69"/>
      <c r="S15" s="65"/>
      <c r="T15" s="74"/>
      <c r="U15" s="127"/>
      <c r="V15" s="128"/>
      <c r="W15" s="122"/>
      <c r="X15" s="68">
        <f t="shared" si="3"/>
        <v>0</v>
      </c>
    </row>
    <row r="16" spans="1:24" ht="12.75">
      <c r="A16" s="10">
        <v>43453</v>
      </c>
      <c r="B16" s="65"/>
      <c r="C16" s="70"/>
      <c r="D16" s="106"/>
      <c r="E16" s="106">
        <f t="shared" si="0"/>
        <v>0</v>
      </c>
      <c r="F16" s="78"/>
      <c r="G16" s="78"/>
      <c r="H16" s="65"/>
      <c r="I16" s="78"/>
      <c r="J16" s="78"/>
      <c r="K16" s="78"/>
      <c r="L16" s="78"/>
      <c r="M16" s="65">
        <f t="shared" si="1"/>
        <v>0</v>
      </c>
      <c r="N16" s="65"/>
      <c r="O16" s="72">
        <v>5900</v>
      </c>
      <c r="P16" s="3">
        <f t="shared" si="2"/>
        <v>0</v>
      </c>
      <c r="Q16" s="2">
        <v>3914.8</v>
      </c>
      <c r="R16" s="69"/>
      <c r="S16" s="65"/>
      <c r="T16" s="74"/>
      <c r="U16" s="127"/>
      <c r="V16" s="128"/>
      <c r="W16" s="122"/>
      <c r="X16" s="68">
        <f t="shared" si="3"/>
        <v>0</v>
      </c>
    </row>
    <row r="17" spans="1:24" ht="12.75">
      <c r="A17" s="10">
        <v>43454</v>
      </c>
      <c r="B17" s="65"/>
      <c r="C17" s="70"/>
      <c r="D17" s="106"/>
      <c r="E17" s="106">
        <f t="shared" si="0"/>
        <v>0</v>
      </c>
      <c r="F17" s="78"/>
      <c r="G17" s="78"/>
      <c r="H17" s="65"/>
      <c r="I17" s="78"/>
      <c r="J17" s="78"/>
      <c r="K17" s="78"/>
      <c r="L17" s="78"/>
      <c r="M17" s="65">
        <f t="shared" si="1"/>
        <v>0</v>
      </c>
      <c r="N17" s="65"/>
      <c r="O17" s="65">
        <v>10300</v>
      </c>
      <c r="P17" s="3">
        <f t="shared" si="2"/>
        <v>0</v>
      </c>
      <c r="Q17" s="2">
        <v>3914.8</v>
      </c>
      <c r="R17" s="69"/>
      <c r="S17" s="65"/>
      <c r="T17" s="74"/>
      <c r="U17" s="127"/>
      <c r="V17" s="128"/>
      <c r="W17" s="122"/>
      <c r="X17" s="68">
        <f t="shared" si="3"/>
        <v>0</v>
      </c>
    </row>
    <row r="18" spans="1:24" ht="12.75">
      <c r="A18" s="10">
        <v>43455</v>
      </c>
      <c r="B18" s="65"/>
      <c r="C18" s="70"/>
      <c r="D18" s="106"/>
      <c r="E18" s="106">
        <f t="shared" si="0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10900</v>
      </c>
      <c r="P18" s="3">
        <f>N18/O18</f>
        <v>0</v>
      </c>
      <c r="Q18" s="2">
        <v>3914.8</v>
      </c>
      <c r="R18" s="69"/>
      <c r="S18" s="65"/>
      <c r="T18" s="70"/>
      <c r="U18" s="127"/>
      <c r="V18" s="128"/>
      <c r="W18" s="122"/>
      <c r="X18" s="68">
        <f t="shared" si="3"/>
        <v>0</v>
      </c>
    </row>
    <row r="19" spans="1:24" ht="12.75">
      <c r="A19" s="10">
        <v>43456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10300</v>
      </c>
      <c r="P19" s="3">
        <f t="shared" si="2"/>
        <v>0</v>
      </c>
      <c r="Q19" s="2">
        <v>3914.8</v>
      </c>
      <c r="R19" s="69"/>
      <c r="S19" s="65"/>
      <c r="T19" s="70"/>
      <c r="U19" s="127"/>
      <c r="V19" s="128"/>
      <c r="W19" s="122"/>
      <c r="X19" s="68">
        <f t="shared" si="3"/>
        <v>0</v>
      </c>
    </row>
    <row r="20" spans="1:24" ht="12.75">
      <c r="A20" s="10">
        <v>43460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25600</v>
      </c>
      <c r="P20" s="3">
        <f t="shared" si="2"/>
        <v>0</v>
      </c>
      <c r="Q20" s="2">
        <v>3914.8</v>
      </c>
      <c r="R20" s="69"/>
      <c r="S20" s="65"/>
      <c r="T20" s="70"/>
      <c r="U20" s="127"/>
      <c r="V20" s="128"/>
      <c r="W20" s="122"/>
      <c r="X20" s="68">
        <f t="shared" si="3"/>
        <v>0</v>
      </c>
    </row>
    <row r="21" spans="1:24" ht="12.75">
      <c r="A21" s="10">
        <v>43461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21000</v>
      </c>
      <c r="P21" s="3">
        <f t="shared" si="2"/>
        <v>0</v>
      </c>
      <c r="Q21" s="2">
        <v>3914.8</v>
      </c>
      <c r="R21" s="102"/>
      <c r="S21" s="103"/>
      <c r="T21" s="104"/>
      <c r="U21" s="127"/>
      <c r="V21" s="128"/>
      <c r="W21" s="122"/>
      <c r="X21" s="68">
        <f t="shared" si="3"/>
        <v>0</v>
      </c>
    </row>
    <row r="22" spans="1:24" ht="12.75">
      <c r="A22" s="10">
        <v>43462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9000</v>
      </c>
      <c r="P22" s="3">
        <f t="shared" si="2"/>
        <v>0</v>
      </c>
      <c r="Q22" s="2">
        <v>3914.8</v>
      </c>
      <c r="R22" s="102"/>
      <c r="S22" s="103"/>
      <c r="T22" s="104"/>
      <c r="U22" s="127"/>
      <c r="V22" s="128"/>
      <c r="W22" s="122"/>
      <c r="X22" s="68">
        <f t="shared" si="3"/>
        <v>0</v>
      </c>
    </row>
    <row r="23" spans="1:24" ht="13.5" thickBot="1">
      <c r="A23" s="10">
        <v>43463</v>
      </c>
      <c r="B23" s="65"/>
      <c r="C23" s="74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1800</v>
      </c>
      <c r="P23" s="3">
        <f t="shared" si="2"/>
        <v>0</v>
      </c>
      <c r="Q23" s="2">
        <v>3914.8</v>
      </c>
      <c r="R23" s="98"/>
      <c r="S23" s="99"/>
      <c r="T23" s="100"/>
      <c r="U23" s="142"/>
      <c r="V23" s="143"/>
      <c r="W23" s="125"/>
      <c r="X23" s="68">
        <f t="shared" si="3"/>
        <v>0</v>
      </c>
    </row>
    <row r="24" spans="1:24" ht="13.5" thickBot="1">
      <c r="A24" s="83" t="s">
        <v>28</v>
      </c>
      <c r="B24" s="85">
        <f>SUM(B4:B23)</f>
        <v>1085.1</v>
      </c>
      <c r="C24" s="85">
        <f>SUM(C4:C23)</f>
        <v>346.3</v>
      </c>
      <c r="D24" s="107">
        <f>SUM(D4:D23)</f>
        <v>6.6</v>
      </c>
      <c r="E24" s="107">
        <f>SUM(E4:E23)</f>
        <v>339.7</v>
      </c>
      <c r="F24" s="85">
        <f>SUM(F4:F23)</f>
        <v>10.1</v>
      </c>
      <c r="G24" s="85">
        <f>SUM(G4:G23)</f>
        <v>163.2</v>
      </c>
      <c r="H24" s="85">
        <f>SUM(H4:H23)</f>
        <v>599.7</v>
      </c>
      <c r="I24" s="85">
        <f>SUM(I4:I23)</f>
        <v>40</v>
      </c>
      <c r="J24" s="85">
        <f>SUM(J4:J23)</f>
        <v>13.3</v>
      </c>
      <c r="K24" s="85">
        <f>SUM(K4:K23)</f>
        <v>0</v>
      </c>
      <c r="L24" s="85">
        <f>SUM(L4:L23)</f>
        <v>1639.3</v>
      </c>
      <c r="M24" s="84">
        <f>SUM(M4:M23)</f>
        <v>17.80000000000041</v>
      </c>
      <c r="N24" s="84">
        <f>SUM(N4:N23)</f>
        <v>3914.8</v>
      </c>
      <c r="O24" s="84">
        <f>SUM(O4:O23)</f>
        <v>162200</v>
      </c>
      <c r="P24" s="86">
        <f>N24/O24</f>
        <v>0.024135635018495687</v>
      </c>
      <c r="Q24" s="2"/>
      <c r="R24" s="75">
        <f>SUM(R4:R23)</f>
        <v>0</v>
      </c>
      <c r="S24" s="75">
        <f>SUM(S4:S23)</f>
        <v>0</v>
      </c>
      <c r="T24" s="75">
        <f>SUM(T4:T23)</f>
        <v>0</v>
      </c>
      <c r="U24" s="144">
        <f>SUM(U4:U23)</f>
        <v>0</v>
      </c>
      <c r="V24" s="145"/>
      <c r="W24" s="119">
        <f>SUM(W4:W23)</f>
        <v>0</v>
      </c>
      <c r="X24" s="111">
        <f>R24+S24+U24+T24+V24+W24</f>
        <v>0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43438</v>
      </c>
      <c r="S29" s="147">
        <v>0</v>
      </c>
      <c r="T29" s="147"/>
      <c r="U29" s="147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43438</v>
      </c>
      <c r="S39" s="136">
        <v>0</v>
      </c>
      <c r="T39" s="137"/>
      <c r="U39" s="138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R39:R40"/>
    <mergeCell ref="S39:U40"/>
    <mergeCell ref="R29:R30"/>
    <mergeCell ref="S29:U30"/>
    <mergeCell ref="S32:T32"/>
    <mergeCell ref="S33:T33"/>
    <mergeCell ref="R37:U37"/>
    <mergeCell ref="R38:U38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6" t="s">
        <v>130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7"/>
      <c r="M26" s="177"/>
      <c r="N26" s="177"/>
    </row>
    <row r="27" spans="1:16" ht="54" customHeight="1">
      <c r="A27" s="169" t="s">
        <v>32</v>
      </c>
      <c r="B27" s="178" t="s">
        <v>43</v>
      </c>
      <c r="C27" s="178"/>
      <c r="D27" s="171" t="s">
        <v>49</v>
      </c>
      <c r="E27" s="172"/>
      <c r="F27" s="173" t="s">
        <v>44</v>
      </c>
      <c r="G27" s="174"/>
      <c r="H27" s="175" t="s">
        <v>52</v>
      </c>
      <c r="I27" s="171"/>
      <c r="J27" s="186"/>
      <c r="K27" s="187"/>
      <c r="L27" s="183" t="s">
        <v>36</v>
      </c>
      <c r="M27" s="184"/>
      <c r="N27" s="185"/>
      <c r="O27" s="179" t="s">
        <v>131</v>
      </c>
      <c r="P27" s="180"/>
    </row>
    <row r="28" spans="1:16" ht="30.75" customHeight="1">
      <c r="A28" s="170"/>
      <c r="B28" s="44" t="s">
        <v>133</v>
      </c>
      <c r="C28" s="22" t="s">
        <v>23</v>
      </c>
      <c r="D28" s="44" t="str">
        <f>B28</f>
        <v>план на січень-грудень 2018р.</v>
      </c>
      <c r="E28" s="22" t="str">
        <f>C28</f>
        <v>факт</v>
      </c>
      <c r="F28" s="43" t="str">
        <f>B28</f>
        <v>план на січень-грудень 2018р.</v>
      </c>
      <c r="G28" s="58" t="str">
        <f>C28</f>
        <v>факт</v>
      </c>
      <c r="H28" s="44" t="str">
        <f>B28</f>
        <v>план на січень-грудень 2018р.</v>
      </c>
      <c r="I28" s="22" t="str">
        <f>C28</f>
        <v>факт</v>
      </c>
      <c r="J28" s="43" t="str">
        <f>B28</f>
        <v>план на січень-грудень 2018р.</v>
      </c>
      <c r="K28" s="58" t="str">
        <f>C28</f>
        <v>факт</v>
      </c>
      <c r="L28" s="41" t="str">
        <f>D28</f>
        <v>план на січень-грудень 2018р.</v>
      </c>
      <c r="M28" s="22" t="str">
        <f>C28</f>
        <v>факт</v>
      </c>
      <c r="N28" s="42" t="s">
        <v>24</v>
      </c>
      <c r="O28" s="174"/>
      <c r="P28" s="171"/>
    </row>
    <row r="29" spans="1:16" ht="23.25" customHeight="1" thickBot="1">
      <c r="A29" s="40">
        <f>грудень!S39</f>
        <v>0</v>
      </c>
      <c r="B29" s="45">
        <v>212449</v>
      </c>
      <c r="C29" s="45">
        <v>2078.02</v>
      </c>
      <c r="D29" s="45">
        <v>15588.47</v>
      </c>
      <c r="E29" s="45">
        <v>1597.15</v>
      </c>
      <c r="F29" s="45">
        <v>29564.06</v>
      </c>
      <c r="G29" s="45">
        <v>14548.55</v>
      </c>
      <c r="H29" s="45">
        <v>24</v>
      </c>
      <c r="I29" s="45">
        <v>19</v>
      </c>
      <c r="J29" s="45">
        <v>0</v>
      </c>
      <c r="K29" s="45">
        <v>0</v>
      </c>
      <c r="L29" s="59">
        <f>H29+F29+D29+J29+B29</f>
        <v>257625.53</v>
      </c>
      <c r="M29" s="46">
        <f>C29+E29+G29+I29+K29</f>
        <v>18242.72</v>
      </c>
      <c r="N29" s="47">
        <f>M29-L29</f>
        <v>-239382.81</v>
      </c>
      <c r="O29" s="181">
        <f>грудень!S29</f>
        <v>0</v>
      </c>
      <c r="P29" s="182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8"/>
      <c r="P30" s="178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1006720.1</v>
      </c>
      <c r="C48" s="28">
        <v>886222.86</v>
      </c>
      <c r="F48" s="1" t="s">
        <v>22</v>
      </c>
      <c r="G48" s="6"/>
      <c r="H48" s="188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197298.3</v>
      </c>
      <c r="C49" s="28">
        <v>174062.7</v>
      </c>
      <c r="G49" s="6"/>
      <c r="H49" s="188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256650.8</v>
      </c>
      <c r="C50" s="28">
        <v>259861.81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28784</v>
      </c>
      <c r="C51" s="28">
        <v>32055.71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151728</v>
      </c>
      <c r="C52" s="28">
        <v>120404.62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6000</v>
      </c>
      <c r="C53" s="28">
        <v>6500.13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7000</v>
      </c>
      <c r="C54" s="28">
        <v>13438.35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38875.89999999991</v>
      </c>
      <c r="C55" s="12">
        <v>38200.379999999845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1693057.0999999999</v>
      </c>
      <c r="C56" s="9">
        <v>1530746.5599999998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212449</v>
      </c>
      <c r="C58" s="9">
        <f>C29</f>
        <v>2078.02</v>
      </c>
    </row>
    <row r="59" spans="1:3" ht="25.5">
      <c r="A59" s="76" t="s">
        <v>54</v>
      </c>
      <c r="B59" s="9">
        <f>D29</f>
        <v>15588.47</v>
      </c>
      <c r="C59" s="9">
        <f>E29</f>
        <v>1597.15</v>
      </c>
    </row>
    <row r="60" spans="1:3" ht="12.75">
      <c r="A60" s="76" t="s">
        <v>55</v>
      </c>
      <c r="B60" s="9">
        <f>F29</f>
        <v>29564.06</v>
      </c>
      <c r="C60" s="9">
        <f>G29</f>
        <v>14548.55</v>
      </c>
    </row>
    <row r="61" spans="1:3" ht="25.5">
      <c r="A61" s="76" t="s">
        <v>56</v>
      </c>
      <c r="B61" s="9">
        <f>H29</f>
        <v>24</v>
      </c>
      <c r="C61" s="9">
        <f>I29</f>
        <v>19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7" sqref="A7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>
      <c r="A7" s="13" t="s">
        <v>132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31222.3</v>
      </c>
      <c r="J7" s="18">
        <f t="shared" si="0"/>
        <v>7300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65139.399999999994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>
        <v>43343</v>
      </c>
      <c r="B13" s="26"/>
      <c r="C13" s="26"/>
      <c r="D13" s="26"/>
      <c r="E13" s="26"/>
      <c r="F13" s="26"/>
      <c r="G13" s="26"/>
      <c r="H13" s="26"/>
      <c r="I13" s="26">
        <v>32222.3</v>
      </c>
      <c r="J13" s="26">
        <v>7300</v>
      </c>
      <c r="K13" s="26"/>
      <c r="L13" s="26"/>
      <c r="M13" s="26"/>
      <c r="N13" s="27">
        <f t="shared" si="1"/>
        <v>39522.3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177857.87</v>
      </c>
      <c r="J17" s="30">
        <f t="shared" si="2"/>
        <v>136337.4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1693057.0999999999</v>
      </c>
      <c r="O17" s="15"/>
    </row>
    <row r="19" ht="12" hidden="1"/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-32222.29999999999</v>
      </c>
      <c r="J21" s="15">
        <f t="shared" si="3"/>
        <v>-7300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-49065.557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-65139.37999999989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6786.280000000028</v>
      </c>
    </row>
    <row r="28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72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73</v>
      </c>
      <c r="S1" s="154"/>
      <c r="T1" s="154"/>
      <c r="U1" s="154"/>
      <c r="V1" s="154"/>
      <c r="W1" s="155"/>
    </row>
    <row r="2" spans="1:23" ht="15" thickBot="1">
      <c r="A2" s="156" t="s">
        <v>77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78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64">
        <v>0</v>
      </c>
      <c r="V4" s="165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8">
        <v>0</v>
      </c>
      <c r="V7" s="149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27">
        <v>0</v>
      </c>
      <c r="V8" s="128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27">
        <v>0</v>
      </c>
      <c r="V9" s="128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27">
        <v>1</v>
      </c>
      <c r="V10" s="128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27">
        <v>0</v>
      </c>
      <c r="V12" s="128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27">
        <v>0</v>
      </c>
      <c r="V15" s="128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27">
        <v>0</v>
      </c>
      <c r="V18" s="128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27">
        <v>0</v>
      </c>
      <c r="V19" s="128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27">
        <v>0</v>
      </c>
      <c r="V21" s="128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42">
        <v>0</v>
      </c>
      <c r="V23" s="143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4">
        <f>SUM(U4:U23)</f>
        <v>1</v>
      </c>
      <c r="V24" s="145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43160</v>
      </c>
      <c r="S29" s="147">
        <v>144.8304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43160</v>
      </c>
      <c r="S39" s="136">
        <v>4586.3857499999995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79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81</v>
      </c>
      <c r="S1" s="154"/>
      <c r="T1" s="154"/>
      <c r="U1" s="154"/>
      <c r="V1" s="154"/>
      <c r="W1" s="155"/>
    </row>
    <row r="2" spans="1:23" ht="15" thickBot="1">
      <c r="A2" s="156" t="s">
        <v>82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83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64">
        <v>0</v>
      </c>
      <c r="V4" s="165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8">
        <v>0</v>
      </c>
      <c r="V7" s="149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27">
        <v>1</v>
      </c>
      <c r="V8" s="128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27">
        <v>0</v>
      </c>
      <c r="V12" s="128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27">
        <v>0</v>
      </c>
      <c r="V13" s="128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27">
        <v>0</v>
      </c>
      <c r="V14" s="128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27">
        <v>0</v>
      </c>
      <c r="V17" s="128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27">
        <v>0</v>
      </c>
      <c r="V18" s="128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27">
        <v>0</v>
      </c>
      <c r="V19" s="128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27">
        <v>0</v>
      </c>
      <c r="V20" s="128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27">
        <v>0</v>
      </c>
      <c r="V21" s="128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27">
        <v>0</v>
      </c>
      <c r="V22" s="128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27">
        <v>0</v>
      </c>
      <c r="V23" s="128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42"/>
      <c r="V24" s="143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4">
        <f>SUM(U4:U24)</f>
        <v>1</v>
      </c>
      <c r="V25" s="145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 t="s">
        <v>33</v>
      </c>
      <c r="S28" s="132"/>
      <c r="T28" s="132"/>
      <c r="U28" s="13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 t="s">
        <v>29</v>
      </c>
      <c r="S29" s="146"/>
      <c r="T29" s="146"/>
      <c r="U29" s="14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>
        <v>43191</v>
      </c>
      <c r="S30" s="147">
        <v>36.88</v>
      </c>
      <c r="T30" s="147"/>
      <c r="U30" s="147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5"/>
      <c r="S31" s="147"/>
      <c r="T31" s="147"/>
      <c r="U31" s="147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45</v>
      </c>
      <c r="T33" s="130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1" t="s">
        <v>40</v>
      </c>
      <c r="T34" s="131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30</v>
      </c>
      <c r="S38" s="132"/>
      <c r="T38" s="132"/>
      <c r="U38" s="13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 t="s">
        <v>31</v>
      </c>
      <c r="S39" s="133"/>
      <c r="T39" s="133"/>
      <c r="U39" s="133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>
        <v>43191</v>
      </c>
      <c r="S40" s="136">
        <v>6267.390409999999</v>
      </c>
      <c r="T40" s="137"/>
      <c r="U40" s="138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5"/>
      <c r="S41" s="139"/>
      <c r="T41" s="140"/>
      <c r="U41" s="141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22:V22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84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85</v>
      </c>
      <c r="S1" s="154"/>
      <c r="T1" s="154"/>
      <c r="U1" s="154"/>
      <c r="V1" s="154"/>
      <c r="W1" s="155"/>
    </row>
    <row r="2" spans="1:23" ht="15" thickBot="1">
      <c r="A2" s="156" t="s">
        <v>87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88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64">
        <v>0</v>
      </c>
      <c r="V4" s="165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27">
        <v>0</v>
      </c>
      <c r="V5" s="128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8">
        <v>0</v>
      </c>
      <c r="V6" s="149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8">
        <v>0</v>
      </c>
      <c r="V7" s="149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27">
        <v>0</v>
      </c>
      <c r="V8" s="128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27">
        <v>0</v>
      </c>
      <c r="V9" s="128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27">
        <v>0</v>
      </c>
      <c r="V10" s="128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27">
        <v>0</v>
      </c>
      <c r="V13" s="128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27">
        <v>1</v>
      </c>
      <c r="V17" s="128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27">
        <v>0</v>
      </c>
      <c r="V18" s="128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27">
        <v>0</v>
      </c>
      <c r="V19" s="128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27">
        <v>0</v>
      </c>
      <c r="V21" s="128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42">
        <v>0</v>
      </c>
      <c r="V22" s="143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44">
        <f>SUM(U4:U22)</f>
        <v>1</v>
      </c>
      <c r="V23" s="145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2" t="s">
        <v>33</v>
      </c>
      <c r="S26" s="132"/>
      <c r="T26" s="132"/>
      <c r="U26" s="132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6" t="s">
        <v>29</v>
      </c>
      <c r="S27" s="146"/>
      <c r="T27" s="146"/>
      <c r="U27" s="14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4">
        <v>43221</v>
      </c>
      <c r="S28" s="147">
        <f>164449.89/1000</f>
        <v>164.44989</v>
      </c>
      <c r="T28" s="147"/>
      <c r="U28" s="147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5"/>
      <c r="S29" s="147"/>
      <c r="T29" s="147"/>
      <c r="U29" s="147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9" t="s">
        <v>45</v>
      </c>
      <c r="T31" s="130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1" t="s">
        <v>40</v>
      </c>
      <c r="T32" s="131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2" t="s">
        <v>30</v>
      </c>
      <c r="S36" s="132"/>
      <c r="T36" s="132"/>
      <c r="U36" s="132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3" t="s">
        <v>31</v>
      </c>
      <c r="S37" s="133"/>
      <c r="T37" s="133"/>
      <c r="U37" s="133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4">
        <v>43221</v>
      </c>
      <c r="S38" s="136">
        <f>6073942.31/1000</f>
        <v>6073.942309999999</v>
      </c>
      <c r="T38" s="137"/>
      <c r="U38" s="138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5"/>
      <c r="S39" s="139"/>
      <c r="T39" s="140"/>
      <c r="U39" s="141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8" sqref="C1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89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90</v>
      </c>
      <c r="S1" s="154"/>
      <c r="T1" s="154"/>
      <c r="U1" s="154"/>
      <c r="V1" s="154"/>
      <c r="W1" s="155"/>
    </row>
    <row r="2" spans="1:23" ht="15" thickBot="1">
      <c r="A2" s="156" t="s">
        <v>92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93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64">
        <v>0</v>
      </c>
      <c r="V4" s="165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27">
        <v>0</v>
      </c>
      <c r="V5" s="128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8">
        <v>0</v>
      </c>
      <c r="V6" s="149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8">
        <v>1</v>
      </c>
      <c r="V7" s="149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6">
        <v>0</v>
      </c>
      <c r="V8" s="167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8">
        <v>0</v>
      </c>
      <c r="V9" s="168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27">
        <v>0</v>
      </c>
      <c r="V13" s="128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27">
        <v>0</v>
      </c>
      <c r="V14" s="128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27">
        <v>0</v>
      </c>
      <c r="V17" s="128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27">
        <v>0</v>
      </c>
      <c r="V18" s="128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27">
        <v>0</v>
      </c>
      <c r="V19" s="128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27">
        <v>0</v>
      </c>
      <c r="V21" s="128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27">
        <v>0</v>
      </c>
      <c r="V22" s="128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27">
        <v>0</v>
      </c>
      <c r="V23" s="128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42">
        <v>0</v>
      </c>
      <c r="V24" s="143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44">
        <f>SUM(U4:U24)</f>
        <v>1</v>
      </c>
      <c r="V25" s="145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2" t="s">
        <v>33</v>
      </c>
      <c r="S28" s="132"/>
      <c r="T28" s="132"/>
      <c r="U28" s="13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6" t="s">
        <v>29</v>
      </c>
      <c r="S29" s="146"/>
      <c r="T29" s="146"/>
      <c r="U29" s="14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>
        <v>43252</v>
      </c>
      <c r="S30" s="147">
        <f>143460/1000</f>
        <v>143.46</v>
      </c>
      <c r="T30" s="147"/>
      <c r="U30" s="147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5"/>
      <c r="S31" s="147"/>
      <c r="T31" s="147"/>
      <c r="U31" s="147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45</v>
      </c>
      <c r="T33" s="130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1" t="s">
        <v>40</v>
      </c>
      <c r="T34" s="131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30</v>
      </c>
      <c r="S38" s="132"/>
      <c r="T38" s="132"/>
      <c r="U38" s="132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 t="s">
        <v>31</v>
      </c>
      <c r="S39" s="133"/>
      <c r="T39" s="133"/>
      <c r="U39" s="133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>
        <v>43252</v>
      </c>
      <c r="S40" s="136">
        <v>2090.605379999998</v>
      </c>
      <c r="T40" s="137"/>
      <c r="U40" s="138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5"/>
      <c r="S41" s="139"/>
      <c r="T41" s="140"/>
      <c r="U41" s="141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50" t="s">
        <v>94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96</v>
      </c>
      <c r="S1" s="154"/>
      <c r="T1" s="154"/>
      <c r="U1" s="154"/>
      <c r="V1" s="154"/>
      <c r="W1" s="155"/>
    </row>
    <row r="2" spans="1:23" ht="15" thickBot="1">
      <c r="A2" s="156" t="s">
        <v>97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98</v>
      </c>
      <c r="S2" s="160"/>
      <c r="T2" s="160"/>
      <c r="U2" s="160"/>
      <c r="V2" s="160"/>
      <c r="W2" s="161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64">
        <v>0</v>
      </c>
      <c r="V4" s="165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27">
        <v>0</v>
      </c>
      <c r="V5" s="128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8">
        <v>1</v>
      </c>
      <c r="V7" s="149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6">
        <v>0</v>
      </c>
      <c r="V8" s="167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8">
        <v>0</v>
      </c>
      <c r="V9" s="168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27">
        <v>0</v>
      </c>
      <c r="V10" s="128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27">
        <v>0</v>
      </c>
      <c r="V11" s="128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27">
        <v>0</v>
      </c>
      <c r="V12" s="128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27">
        <v>0</v>
      </c>
      <c r="V13" s="128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27">
        <v>0</v>
      </c>
      <c r="V14" s="128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27">
        <v>0</v>
      </c>
      <c r="V15" s="128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27">
        <v>0</v>
      </c>
      <c r="V16" s="128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27">
        <v>0</v>
      </c>
      <c r="V17" s="128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27">
        <v>0</v>
      </c>
      <c r="V18" s="128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27">
        <v>0</v>
      </c>
      <c r="V19" s="128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27">
        <v>0</v>
      </c>
      <c r="V20" s="128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27">
        <v>2</v>
      </c>
      <c r="V21" s="128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27">
        <v>0</v>
      </c>
      <c r="V22" s="128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42">
        <v>0</v>
      </c>
      <c r="V23" s="143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44">
        <f>SUM(U4:U23)</f>
        <v>3</v>
      </c>
      <c r="V24" s="145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43282</v>
      </c>
      <c r="S29" s="147">
        <v>1.88</v>
      </c>
      <c r="T29" s="147"/>
      <c r="U29" s="147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43282</v>
      </c>
      <c r="S39" s="136">
        <v>1083.8231599999983</v>
      </c>
      <c r="T39" s="137"/>
      <c r="U39" s="138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10" sqref="K1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100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102</v>
      </c>
      <c r="S1" s="154"/>
      <c r="T1" s="154"/>
      <c r="U1" s="154"/>
      <c r="V1" s="154"/>
      <c r="W1" s="154"/>
      <c r="X1" s="155"/>
    </row>
    <row r="2" spans="1:24" ht="15" thickBot="1">
      <c r="A2" s="156" t="s">
        <v>104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105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64">
        <v>0</v>
      </c>
      <c r="V4" s="165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27">
        <v>0</v>
      </c>
      <c r="V5" s="128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27">
        <v>0</v>
      </c>
      <c r="V6" s="128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8">
        <v>0</v>
      </c>
      <c r="V7" s="149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6">
        <v>1</v>
      </c>
      <c r="V8" s="167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8">
        <v>0</v>
      </c>
      <c r="V9" s="168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27">
        <v>0</v>
      </c>
      <c r="V11" s="128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27">
        <v>0</v>
      </c>
      <c r="V12" s="128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27">
        <v>0</v>
      </c>
      <c r="V17" s="128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27">
        <v>0</v>
      </c>
      <c r="V19" s="128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27">
        <v>0</v>
      </c>
      <c r="V20" s="128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27">
        <v>0</v>
      </c>
      <c r="V21" s="128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27">
        <v>0</v>
      </c>
      <c r="V22" s="128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27">
        <v>0</v>
      </c>
      <c r="V23" s="128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27">
        <v>2</v>
      </c>
      <c r="V24" s="128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42">
        <v>0</v>
      </c>
      <c r="V25" s="143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44">
        <f>SUM(U4:U25)</f>
        <v>3</v>
      </c>
      <c r="V26" s="145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43313</v>
      </c>
      <c r="S31" s="147">
        <v>59.67946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43313</v>
      </c>
      <c r="S41" s="136">
        <v>1083.8231599999983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H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106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108</v>
      </c>
      <c r="S1" s="154"/>
      <c r="T1" s="154"/>
      <c r="U1" s="154"/>
      <c r="V1" s="154"/>
      <c r="W1" s="154"/>
      <c r="X1" s="155"/>
    </row>
    <row r="2" spans="1:24" ht="15" thickBot="1">
      <c r="A2" s="156" t="s">
        <v>109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110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107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6674.063636363636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6674.1</v>
      </c>
      <c r="R5" s="69">
        <v>0</v>
      </c>
      <c r="S5" s="65">
        <v>0</v>
      </c>
      <c r="T5" s="70">
        <v>1.5</v>
      </c>
      <c r="U5" s="127">
        <v>0</v>
      </c>
      <c r="V5" s="128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6674.1</v>
      </c>
      <c r="R6" s="69">
        <v>0</v>
      </c>
      <c r="S6" s="65">
        <v>0</v>
      </c>
      <c r="T6" s="70">
        <v>1.7</v>
      </c>
      <c r="U6" s="127">
        <v>0</v>
      </c>
      <c r="V6" s="128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6674.1</v>
      </c>
      <c r="R7" s="71">
        <v>194.9</v>
      </c>
      <c r="S7" s="72">
        <v>0</v>
      </c>
      <c r="T7" s="73">
        <v>0</v>
      </c>
      <c r="U7" s="148">
        <v>1</v>
      </c>
      <c r="V7" s="149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6674.1</v>
      </c>
      <c r="R8" s="112">
        <v>0</v>
      </c>
      <c r="S8" s="113">
        <v>0</v>
      </c>
      <c r="T8" s="104">
        <v>0</v>
      </c>
      <c r="U8" s="166">
        <v>0</v>
      </c>
      <c r="V8" s="167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6674.1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6674.1</v>
      </c>
      <c r="R10" s="71">
        <v>0</v>
      </c>
      <c r="S10" s="72">
        <v>0</v>
      </c>
      <c r="T10" s="70">
        <v>0</v>
      </c>
      <c r="U10" s="127">
        <v>0</v>
      </c>
      <c r="V10" s="128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6674.1</v>
      </c>
      <c r="R11" s="69">
        <v>0</v>
      </c>
      <c r="S11" s="65">
        <v>0</v>
      </c>
      <c r="T11" s="70">
        <v>-0.9</v>
      </c>
      <c r="U11" s="127">
        <v>0</v>
      </c>
      <c r="V11" s="128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6674.1</v>
      </c>
      <c r="R12" s="69">
        <v>0</v>
      </c>
      <c r="S12" s="65">
        <v>0</v>
      </c>
      <c r="T12" s="70">
        <v>0</v>
      </c>
      <c r="U12" s="127">
        <v>0</v>
      </c>
      <c r="V12" s="128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6674.1</v>
      </c>
      <c r="R13" s="69">
        <v>0</v>
      </c>
      <c r="S13" s="65">
        <v>0</v>
      </c>
      <c r="T13" s="70">
        <v>0</v>
      </c>
      <c r="U13" s="127">
        <v>0</v>
      </c>
      <c r="V13" s="128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6674.1</v>
      </c>
      <c r="R14" s="69">
        <v>0</v>
      </c>
      <c r="S14" s="65">
        <v>0</v>
      </c>
      <c r="T14" s="74">
        <v>25.8</v>
      </c>
      <c r="U14" s="127">
        <v>0</v>
      </c>
      <c r="V14" s="128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6674.1</v>
      </c>
      <c r="R15" s="69">
        <v>0</v>
      </c>
      <c r="S15" s="65">
        <v>0</v>
      </c>
      <c r="T15" s="74">
        <v>0</v>
      </c>
      <c r="U15" s="127">
        <v>0</v>
      </c>
      <c r="V15" s="128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6674.1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6674.1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6674.1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0</v>
      </c>
    </row>
    <row r="19" spans="1:24" ht="12.75">
      <c r="A19" s="10">
        <v>43334</v>
      </c>
      <c r="B19" s="65">
        <v>4176</v>
      </c>
      <c r="C19" s="70">
        <v>130</v>
      </c>
      <c r="D19" s="106">
        <v>130</v>
      </c>
      <c r="E19" s="106">
        <f t="shared" si="0"/>
        <v>0</v>
      </c>
      <c r="F19" s="78">
        <v>39.3</v>
      </c>
      <c r="G19" s="78">
        <v>920</v>
      </c>
      <c r="H19" s="65">
        <v>296</v>
      </c>
      <c r="I19" s="78">
        <v>80.1</v>
      </c>
      <c r="J19" s="78">
        <v>10.2</v>
      </c>
      <c r="K19" s="78">
        <v>0</v>
      </c>
      <c r="L19" s="78">
        <v>0</v>
      </c>
      <c r="M19" s="65">
        <f>N19-B19-C19-F19-G19-H19-I19-J19-K19-L19</f>
        <v>23.000000000000416</v>
      </c>
      <c r="N19" s="65">
        <v>5674.6</v>
      </c>
      <c r="O19" s="65">
        <v>3800</v>
      </c>
      <c r="P19" s="3">
        <f t="shared" si="2"/>
        <v>1.4933157894736844</v>
      </c>
      <c r="Q19" s="2">
        <v>6674.1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43335</v>
      </c>
      <c r="B20" s="65">
        <v>4751.4</v>
      </c>
      <c r="C20" s="70">
        <v>70.9</v>
      </c>
      <c r="D20" s="106">
        <v>70.9</v>
      </c>
      <c r="E20" s="106">
        <f t="shared" si="0"/>
        <v>0</v>
      </c>
      <c r="F20" s="78">
        <v>43.5</v>
      </c>
      <c r="G20" s="65">
        <v>781.8</v>
      </c>
      <c r="H20" s="65">
        <v>151.4</v>
      </c>
      <c r="I20" s="78">
        <v>321.9</v>
      </c>
      <c r="J20" s="78">
        <v>32.3</v>
      </c>
      <c r="K20" s="78">
        <v>0</v>
      </c>
      <c r="L20" s="78">
        <v>0</v>
      </c>
      <c r="M20" s="65">
        <f t="shared" si="1"/>
        <v>13.800000000000367</v>
      </c>
      <c r="N20" s="65">
        <v>6167</v>
      </c>
      <c r="O20" s="65">
        <v>2200</v>
      </c>
      <c r="P20" s="3">
        <f t="shared" si="2"/>
        <v>2.803181818181818</v>
      </c>
      <c r="Q20" s="2">
        <v>6674.1</v>
      </c>
      <c r="R20" s="69">
        <v>14.7</v>
      </c>
      <c r="S20" s="65">
        <v>0</v>
      </c>
      <c r="T20" s="70">
        <v>0</v>
      </c>
      <c r="U20" s="127">
        <v>0</v>
      </c>
      <c r="V20" s="128"/>
      <c r="W20" s="122">
        <v>0</v>
      </c>
      <c r="X20" s="68">
        <f t="shared" si="3"/>
        <v>14.7</v>
      </c>
    </row>
    <row r="21" spans="1:24" ht="12.75">
      <c r="A21" s="10">
        <v>43339</v>
      </c>
      <c r="B21" s="65">
        <v>585</v>
      </c>
      <c r="C21" s="70">
        <v>2060.3</v>
      </c>
      <c r="D21" s="106">
        <v>2060.32</v>
      </c>
      <c r="E21" s="106">
        <f t="shared" si="0"/>
        <v>-0.01999999999998181</v>
      </c>
      <c r="F21" s="78">
        <v>97.3</v>
      </c>
      <c r="G21" s="65">
        <v>1274.2</v>
      </c>
      <c r="H21" s="65">
        <v>179.8</v>
      </c>
      <c r="I21" s="78">
        <v>56.9</v>
      </c>
      <c r="J21" s="78">
        <v>0.8</v>
      </c>
      <c r="K21" s="78">
        <v>0</v>
      </c>
      <c r="L21" s="78">
        <v>1150</v>
      </c>
      <c r="M21" s="65">
        <f t="shared" si="1"/>
        <v>39.89999999999941</v>
      </c>
      <c r="N21" s="65">
        <v>5444.2</v>
      </c>
      <c r="O21" s="65">
        <v>6200</v>
      </c>
      <c r="P21" s="3">
        <f t="shared" si="2"/>
        <v>0.8780967741935484</v>
      </c>
      <c r="Q21" s="2">
        <v>6674.1</v>
      </c>
      <c r="R21" s="102">
        <v>0</v>
      </c>
      <c r="S21" s="103">
        <v>0</v>
      </c>
      <c r="T21" s="104">
        <v>0</v>
      </c>
      <c r="U21" s="127">
        <v>0</v>
      </c>
      <c r="V21" s="128"/>
      <c r="W21" s="122">
        <v>0</v>
      </c>
      <c r="X21" s="68">
        <f t="shared" si="3"/>
        <v>0</v>
      </c>
    </row>
    <row r="22" spans="1:24" ht="12.75">
      <c r="A22" s="10">
        <v>43340</v>
      </c>
      <c r="B22" s="65">
        <v>663</v>
      </c>
      <c r="C22" s="70">
        <v>1326.2</v>
      </c>
      <c r="D22" s="106">
        <v>1326.7</v>
      </c>
      <c r="E22" s="106">
        <f t="shared" si="0"/>
        <v>-0.5</v>
      </c>
      <c r="F22" s="78">
        <v>102.7</v>
      </c>
      <c r="G22" s="65">
        <v>1957.2</v>
      </c>
      <c r="H22" s="65">
        <v>100.5</v>
      </c>
      <c r="I22" s="78">
        <v>118.4</v>
      </c>
      <c r="J22" s="78">
        <v>14.7</v>
      </c>
      <c r="K22" s="78">
        <v>0</v>
      </c>
      <c r="L22" s="78">
        <v>0</v>
      </c>
      <c r="M22" s="65">
        <f t="shared" si="1"/>
        <v>45.60000000000049</v>
      </c>
      <c r="N22" s="65">
        <v>4328.3</v>
      </c>
      <c r="O22" s="65">
        <v>6500</v>
      </c>
      <c r="P22" s="3">
        <f t="shared" si="2"/>
        <v>0.6658923076923077</v>
      </c>
      <c r="Q22" s="2">
        <v>6674.1</v>
      </c>
      <c r="R22" s="102">
        <v>0</v>
      </c>
      <c r="S22" s="103">
        <v>0</v>
      </c>
      <c r="T22" s="104">
        <v>1627.7</v>
      </c>
      <c r="U22" s="127">
        <v>0</v>
      </c>
      <c r="V22" s="128"/>
      <c r="W22" s="122">
        <v>0</v>
      </c>
      <c r="X22" s="68">
        <f t="shared" si="3"/>
        <v>1627.7</v>
      </c>
    </row>
    <row r="23" spans="1:24" ht="12.75">
      <c r="A23" s="10">
        <v>43341</v>
      </c>
      <c r="B23" s="65">
        <v>2864.1</v>
      </c>
      <c r="C23" s="70">
        <v>541.1</v>
      </c>
      <c r="D23" s="106">
        <v>541.1</v>
      </c>
      <c r="E23" s="106">
        <f t="shared" si="0"/>
        <v>0</v>
      </c>
      <c r="F23" s="78">
        <v>34.1</v>
      </c>
      <c r="G23" s="65">
        <v>1743</v>
      </c>
      <c r="H23" s="65">
        <v>163.8</v>
      </c>
      <c r="I23" s="78">
        <v>53.5</v>
      </c>
      <c r="J23" s="78">
        <v>10.8</v>
      </c>
      <c r="K23" s="78">
        <v>0</v>
      </c>
      <c r="L23" s="78">
        <v>0</v>
      </c>
      <c r="M23" s="65">
        <f t="shared" si="1"/>
        <v>12.999999999999897</v>
      </c>
      <c r="N23" s="65">
        <v>5423.4</v>
      </c>
      <c r="O23" s="65">
        <v>8600</v>
      </c>
      <c r="P23" s="3">
        <f>N23/O23</f>
        <v>0.6306279069767441</v>
      </c>
      <c r="Q23" s="2">
        <v>6674.1</v>
      </c>
      <c r="R23" s="102">
        <v>0</v>
      </c>
      <c r="S23" s="103">
        <v>0</v>
      </c>
      <c r="T23" s="104">
        <v>21.4</v>
      </c>
      <c r="U23" s="127">
        <v>0</v>
      </c>
      <c r="V23" s="128"/>
      <c r="W23" s="122">
        <v>0</v>
      </c>
      <c r="X23" s="68">
        <f t="shared" si="3"/>
        <v>21.4</v>
      </c>
    </row>
    <row r="24" spans="1:24" ht="12.75">
      <c r="A24" s="10">
        <v>43342</v>
      </c>
      <c r="B24" s="65">
        <v>9606.5</v>
      </c>
      <c r="C24" s="70">
        <v>343.6</v>
      </c>
      <c r="D24" s="106">
        <v>343.6</v>
      </c>
      <c r="E24" s="106">
        <f t="shared" si="0"/>
        <v>0</v>
      </c>
      <c r="F24" s="78">
        <v>98.2</v>
      </c>
      <c r="G24" s="65">
        <v>3471.3</v>
      </c>
      <c r="H24" s="65">
        <v>288.1</v>
      </c>
      <c r="I24" s="78">
        <v>270.8</v>
      </c>
      <c r="J24" s="78">
        <v>0.5</v>
      </c>
      <c r="K24" s="78">
        <v>0</v>
      </c>
      <c r="L24" s="78">
        <v>0</v>
      </c>
      <c r="M24" s="65">
        <f t="shared" si="1"/>
        <v>10.499999999999602</v>
      </c>
      <c r="N24" s="65">
        <v>14089.5</v>
      </c>
      <c r="O24" s="65">
        <v>12500</v>
      </c>
      <c r="P24" s="3">
        <f t="shared" si="2"/>
        <v>1.12716</v>
      </c>
      <c r="Q24" s="2">
        <v>6674.1</v>
      </c>
      <c r="R24" s="102">
        <v>0</v>
      </c>
      <c r="S24" s="103">
        <v>0</v>
      </c>
      <c r="T24" s="104">
        <v>0</v>
      </c>
      <c r="U24" s="127">
        <v>0</v>
      </c>
      <c r="V24" s="128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>
        <v>5730</v>
      </c>
      <c r="C25" s="74">
        <v>4.4</v>
      </c>
      <c r="D25" s="106">
        <v>4.4</v>
      </c>
      <c r="E25" s="106">
        <f t="shared" si="0"/>
        <v>0</v>
      </c>
      <c r="F25" s="78">
        <v>77.9</v>
      </c>
      <c r="G25" s="65">
        <v>157.4</v>
      </c>
      <c r="H25" s="65">
        <v>163.7</v>
      </c>
      <c r="I25" s="78">
        <v>69.1</v>
      </c>
      <c r="J25" s="78">
        <v>21.2</v>
      </c>
      <c r="K25" s="78">
        <v>0</v>
      </c>
      <c r="L25" s="78">
        <v>0</v>
      </c>
      <c r="M25" s="65">
        <f t="shared" si="1"/>
        <v>177.69999999999973</v>
      </c>
      <c r="N25" s="65">
        <v>6401.4</v>
      </c>
      <c r="O25" s="65">
        <v>3800</v>
      </c>
      <c r="P25" s="3">
        <f t="shared" si="2"/>
        <v>1.684578947368421</v>
      </c>
      <c r="Q25" s="2">
        <v>6674.1</v>
      </c>
      <c r="R25" s="98">
        <v>0</v>
      </c>
      <c r="S25" s="99">
        <v>0</v>
      </c>
      <c r="T25" s="100">
        <v>0</v>
      </c>
      <c r="U25" s="142">
        <v>0</v>
      </c>
      <c r="V25" s="143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82966.90000000001</v>
      </c>
      <c r="C26" s="85">
        <f t="shared" si="4"/>
        <v>5198.8</v>
      </c>
      <c r="D26" s="107">
        <f t="shared" si="4"/>
        <v>5199.320000000001</v>
      </c>
      <c r="E26" s="107">
        <f t="shared" si="4"/>
        <v>-0.5199999999999818</v>
      </c>
      <c r="F26" s="85">
        <f t="shared" si="4"/>
        <v>1432.4</v>
      </c>
      <c r="G26" s="85">
        <f t="shared" si="4"/>
        <v>15010.4</v>
      </c>
      <c r="H26" s="85">
        <f t="shared" si="4"/>
        <v>34248.200000000004</v>
      </c>
      <c r="I26" s="85">
        <f t="shared" si="4"/>
        <v>3062.3</v>
      </c>
      <c r="J26" s="85">
        <f t="shared" si="4"/>
        <v>377.7</v>
      </c>
      <c r="K26" s="85">
        <f t="shared" si="4"/>
        <v>619</v>
      </c>
      <c r="L26" s="85">
        <f t="shared" si="4"/>
        <v>2148.4</v>
      </c>
      <c r="M26" s="84">
        <f t="shared" si="4"/>
        <v>1765.2999999999995</v>
      </c>
      <c r="N26" s="84">
        <f t="shared" si="4"/>
        <v>146829.4</v>
      </c>
      <c r="O26" s="84">
        <f t="shared" si="4"/>
        <v>132000</v>
      </c>
      <c r="P26" s="86">
        <f>N26/O26</f>
        <v>1.1123439393939394</v>
      </c>
      <c r="Q26" s="2"/>
      <c r="R26" s="75">
        <f>SUM(R4:R25)</f>
        <v>209.6</v>
      </c>
      <c r="S26" s="75">
        <f>SUM(S4:S25)</f>
        <v>0</v>
      </c>
      <c r="T26" s="75">
        <f>SUM(T4:T25)</f>
        <v>1677.2</v>
      </c>
      <c r="U26" s="144">
        <f>SUM(U4:U25)</f>
        <v>1</v>
      </c>
      <c r="V26" s="145"/>
      <c r="W26" s="119">
        <f>SUM(W4:W25)</f>
        <v>0</v>
      </c>
      <c r="X26" s="111">
        <f>R26+S26+U26+T26+V26+W26</f>
        <v>1887.8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2" t="s">
        <v>33</v>
      </c>
      <c r="S29" s="132"/>
      <c r="T29" s="132"/>
      <c r="U29" s="132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6" t="s">
        <v>29</v>
      </c>
      <c r="S30" s="146"/>
      <c r="T30" s="146"/>
      <c r="U30" s="146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>
        <v>43344</v>
      </c>
      <c r="S31" s="147">
        <f>2052.44/1000</f>
        <v>2.0524400000000003</v>
      </c>
      <c r="T31" s="147"/>
      <c r="U31" s="147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5"/>
      <c r="S32" s="147"/>
      <c r="T32" s="147"/>
      <c r="U32" s="147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45</v>
      </c>
      <c r="T34" s="130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1" t="s">
        <v>40</v>
      </c>
      <c r="T35" s="131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30</v>
      </c>
      <c r="S39" s="132"/>
      <c r="T39" s="132"/>
      <c r="U39" s="132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 t="s">
        <v>31</v>
      </c>
      <c r="S40" s="133"/>
      <c r="T40" s="133"/>
      <c r="U40" s="133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>
        <v>43344</v>
      </c>
      <c r="S41" s="136">
        <v>0</v>
      </c>
      <c r="T41" s="137"/>
      <c r="U41" s="138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5"/>
      <c r="S42" s="139"/>
      <c r="T42" s="140"/>
      <c r="U42" s="141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41:R42"/>
    <mergeCell ref="S41:U42"/>
    <mergeCell ref="R31:R32"/>
    <mergeCell ref="S31:U32"/>
    <mergeCell ref="S34:T34"/>
    <mergeCell ref="S35:T35"/>
    <mergeCell ref="R39:U39"/>
    <mergeCell ref="R40:U40"/>
    <mergeCell ref="U23:V23"/>
    <mergeCell ref="U24:V24"/>
    <mergeCell ref="U25:V25"/>
    <mergeCell ref="U26:V26"/>
    <mergeCell ref="R29:U29"/>
    <mergeCell ref="R30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5" sqref="S35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50" t="s">
        <v>111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  <c r="Q1" s="1"/>
      <c r="R1" s="153" t="s">
        <v>113</v>
      </c>
      <c r="S1" s="154"/>
      <c r="T1" s="154"/>
      <c r="U1" s="154"/>
      <c r="V1" s="154"/>
      <c r="W1" s="154"/>
      <c r="X1" s="155"/>
    </row>
    <row r="2" spans="1:24" ht="15" thickBot="1">
      <c r="A2" s="156" t="s">
        <v>114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  <c r="Q2" s="1"/>
      <c r="R2" s="159" t="s">
        <v>115</v>
      </c>
      <c r="S2" s="160"/>
      <c r="T2" s="160"/>
      <c r="U2" s="160"/>
      <c r="V2" s="160"/>
      <c r="W2" s="160"/>
      <c r="X2" s="161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112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2" t="s">
        <v>47</v>
      </c>
      <c r="V3" s="163"/>
      <c r="W3" s="120" t="s">
        <v>103</v>
      </c>
      <c r="X3" s="93" t="s">
        <v>27</v>
      </c>
    </row>
    <row r="4" spans="1:24" ht="12.75">
      <c r="A4" s="10">
        <v>43346</v>
      </c>
      <c r="B4" s="65">
        <v>1116.8</v>
      </c>
      <c r="C4" s="79">
        <v>11.1</v>
      </c>
      <c r="D4" s="106">
        <v>11.1</v>
      </c>
      <c r="E4" s="106">
        <f aca="true" t="shared" si="0" ref="E4:E23">C4-D4</f>
        <v>0</v>
      </c>
      <c r="F4" s="65">
        <v>37.4</v>
      </c>
      <c r="G4" s="65">
        <v>138.1</v>
      </c>
      <c r="H4" s="67">
        <v>475</v>
      </c>
      <c r="I4" s="65">
        <v>82.8</v>
      </c>
      <c r="J4" s="78">
        <v>88.4</v>
      </c>
      <c r="K4" s="78">
        <v>0</v>
      </c>
      <c r="L4" s="65">
        <v>157.8</v>
      </c>
      <c r="M4" s="65">
        <f aca="true" t="shared" si="1" ref="M4:M23">N4-B4-C4-F4-G4-H4-I4-J4-K4-L4</f>
        <v>46.20000000000002</v>
      </c>
      <c r="N4" s="65">
        <v>2153.6</v>
      </c>
      <c r="O4" s="65">
        <v>2200</v>
      </c>
      <c r="P4" s="3">
        <f aca="true" t="shared" si="2" ref="P4:P23">N4/O4</f>
        <v>0.9789090909090908</v>
      </c>
      <c r="Q4" s="2">
        <f>AVERAGE(N4:N23)</f>
        <v>6767.704</v>
      </c>
      <c r="R4" s="94">
        <v>0</v>
      </c>
      <c r="S4" s="95">
        <v>0</v>
      </c>
      <c r="T4" s="96">
        <v>0</v>
      </c>
      <c r="U4" s="164">
        <v>0</v>
      </c>
      <c r="V4" s="165"/>
      <c r="W4" s="121">
        <v>0</v>
      </c>
      <c r="X4" s="97">
        <f>R4+S4+U4+T4+V4+W4</f>
        <v>0</v>
      </c>
    </row>
    <row r="5" spans="1:24" ht="12.75">
      <c r="A5" s="10">
        <v>43347</v>
      </c>
      <c r="B5" s="65">
        <v>1781.6</v>
      </c>
      <c r="C5" s="79">
        <v>13.5</v>
      </c>
      <c r="D5" s="106">
        <v>13.5</v>
      </c>
      <c r="E5" s="106">
        <f t="shared" si="0"/>
        <v>0</v>
      </c>
      <c r="F5" s="65">
        <v>28.2</v>
      </c>
      <c r="G5" s="65">
        <v>148.3</v>
      </c>
      <c r="H5" s="65">
        <v>359</v>
      </c>
      <c r="I5" s="78">
        <v>72.8</v>
      </c>
      <c r="J5" s="78">
        <v>50.6</v>
      </c>
      <c r="K5" s="78">
        <v>0</v>
      </c>
      <c r="L5" s="65">
        <v>0</v>
      </c>
      <c r="M5" s="65">
        <f t="shared" si="1"/>
        <v>-430.7999999999999</v>
      </c>
      <c r="N5" s="65">
        <v>2023.2</v>
      </c>
      <c r="O5" s="65">
        <v>2600</v>
      </c>
      <c r="P5" s="3">
        <f t="shared" si="2"/>
        <v>0.7781538461538462</v>
      </c>
      <c r="Q5" s="2">
        <v>6767.7</v>
      </c>
      <c r="R5" s="69">
        <v>0</v>
      </c>
      <c r="S5" s="65">
        <v>0</v>
      </c>
      <c r="T5" s="70">
        <v>0</v>
      </c>
      <c r="U5" s="127">
        <v>0</v>
      </c>
      <c r="V5" s="128"/>
      <c r="W5" s="122">
        <v>0</v>
      </c>
      <c r="X5" s="68">
        <f>R5+S5+U5+T5+V5+W5</f>
        <v>0</v>
      </c>
    </row>
    <row r="6" spans="1:24" ht="12.75">
      <c r="A6" s="10">
        <v>43348</v>
      </c>
      <c r="B6" s="65">
        <v>3958.9</v>
      </c>
      <c r="C6" s="79">
        <v>8.9</v>
      </c>
      <c r="D6" s="106">
        <v>8.9</v>
      </c>
      <c r="E6" s="106">
        <f t="shared" si="0"/>
        <v>0</v>
      </c>
      <c r="F6" s="72">
        <v>45.95</v>
      </c>
      <c r="G6" s="65">
        <v>227.3</v>
      </c>
      <c r="H6" s="80">
        <v>390.3</v>
      </c>
      <c r="I6" s="78">
        <v>69.9</v>
      </c>
      <c r="J6" s="78">
        <v>3</v>
      </c>
      <c r="K6" s="78">
        <v>616.1</v>
      </c>
      <c r="L6" s="78">
        <v>0</v>
      </c>
      <c r="M6" s="65">
        <f t="shared" si="1"/>
        <v>57.950000000000045</v>
      </c>
      <c r="N6" s="65">
        <v>5378.3</v>
      </c>
      <c r="O6" s="65">
        <v>4800</v>
      </c>
      <c r="P6" s="3">
        <f t="shared" si="2"/>
        <v>1.1204791666666667</v>
      </c>
      <c r="Q6" s="2">
        <v>6767.7</v>
      </c>
      <c r="R6" s="69">
        <v>10.8</v>
      </c>
      <c r="S6" s="65">
        <v>0</v>
      </c>
      <c r="T6" s="70">
        <v>4173.1</v>
      </c>
      <c r="U6" s="127">
        <v>0</v>
      </c>
      <c r="V6" s="128"/>
      <c r="W6" s="122">
        <v>0</v>
      </c>
      <c r="X6" s="68">
        <f aca="true" t="shared" si="3" ref="X6:X23">R6+S6+U6+T6+V6+W6</f>
        <v>4183.900000000001</v>
      </c>
    </row>
    <row r="7" spans="1:24" ht="12.75">
      <c r="A7" s="10">
        <v>43349</v>
      </c>
      <c r="B7" s="77">
        <v>5245.7</v>
      </c>
      <c r="C7" s="79">
        <v>14.9</v>
      </c>
      <c r="D7" s="106">
        <v>14.9</v>
      </c>
      <c r="E7" s="106">
        <f t="shared" si="0"/>
        <v>0</v>
      </c>
      <c r="F7" s="65">
        <v>61.1</v>
      </c>
      <c r="G7" s="65">
        <v>244.7</v>
      </c>
      <c r="H7" s="79">
        <v>336.3</v>
      </c>
      <c r="I7" s="78">
        <v>66</v>
      </c>
      <c r="J7" s="78">
        <v>73.7</v>
      </c>
      <c r="K7" s="78">
        <v>0</v>
      </c>
      <c r="L7" s="78">
        <v>0</v>
      </c>
      <c r="M7" s="65">
        <f t="shared" si="1"/>
        <v>8.140000000000143</v>
      </c>
      <c r="N7" s="65">
        <v>6050.54</v>
      </c>
      <c r="O7" s="65">
        <v>6500</v>
      </c>
      <c r="P7" s="3">
        <f t="shared" si="2"/>
        <v>0.9308523076923076</v>
      </c>
      <c r="Q7" s="2">
        <v>6767.7</v>
      </c>
      <c r="R7" s="71">
        <v>0</v>
      </c>
      <c r="S7" s="72">
        <v>0</v>
      </c>
      <c r="T7" s="73">
        <v>0</v>
      </c>
      <c r="U7" s="148">
        <v>0</v>
      </c>
      <c r="V7" s="149"/>
      <c r="W7" s="123">
        <v>0</v>
      </c>
      <c r="X7" s="68">
        <f t="shared" si="3"/>
        <v>0</v>
      </c>
    </row>
    <row r="8" spans="1:24" ht="12.75">
      <c r="A8" s="10">
        <v>43350</v>
      </c>
      <c r="B8" s="65">
        <v>10883.5</v>
      </c>
      <c r="C8" s="70">
        <v>21.7</v>
      </c>
      <c r="D8" s="106">
        <v>21.7</v>
      </c>
      <c r="E8" s="106">
        <f t="shared" si="0"/>
        <v>0</v>
      </c>
      <c r="F8" s="78">
        <v>36</v>
      </c>
      <c r="G8" s="78">
        <v>98.6</v>
      </c>
      <c r="H8" s="65">
        <v>663.4</v>
      </c>
      <c r="I8" s="78">
        <v>91</v>
      </c>
      <c r="J8" s="78">
        <v>56.5</v>
      </c>
      <c r="K8" s="78">
        <v>0</v>
      </c>
      <c r="L8" s="78">
        <v>0</v>
      </c>
      <c r="M8" s="65">
        <f t="shared" si="1"/>
        <v>7.949999999999591</v>
      </c>
      <c r="N8" s="65">
        <v>11858.65</v>
      </c>
      <c r="O8" s="65">
        <v>12000</v>
      </c>
      <c r="P8" s="3">
        <f t="shared" si="2"/>
        <v>0.9882208333333333</v>
      </c>
      <c r="Q8" s="2">
        <v>6767.7</v>
      </c>
      <c r="R8" s="112">
        <v>0</v>
      </c>
      <c r="S8" s="113">
        <v>0</v>
      </c>
      <c r="T8" s="104">
        <v>25.1</v>
      </c>
      <c r="U8" s="166">
        <v>2</v>
      </c>
      <c r="V8" s="167"/>
      <c r="W8" s="124">
        <v>0</v>
      </c>
      <c r="X8" s="68">
        <f t="shared" si="3"/>
        <v>27.1</v>
      </c>
    </row>
    <row r="9" spans="1:24" ht="12.75">
      <c r="A9" s="10">
        <v>43353</v>
      </c>
      <c r="B9" s="65">
        <v>980.3</v>
      </c>
      <c r="C9" s="70">
        <v>14.9</v>
      </c>
      <c r="D9" s="106">
        <v>14.9</v>
      </c>
      <c r="E9" s="106">
        <f t="shared" si="0"/>
        <v>0</v>
      </c>
      <c r="F9" s="78">
        <v>54.4</v>
      </c>
      <c r="G9" s="82">
        <v>212.5</v>
      </c>
      <c r="H9" s="65">
        <v>407.8</v>
      </c>
      <c r="I9" s="78">
        <v>81</v>
      </c>
      <c r="J9" s="78">
        <v>63.2</v>
      </c>
      <c r="K9" s="78">
        <v>0</v>
      </c>
      <c r="L9" s="78">
        <v>0</v>
      </c>
      <c r="M9" s="65">
        <f t="shared" si="1"/>
        <v>-1.0499999999999687</v>
      </c>
      <c r="N9" s="65">
        <v>1813.05</v>
      </c>
      <c r="O9" s="65">
        <v>3500</v>
      </c>
      <c r="P9" s="3">
        <f t="shared" si="2"/>
        <v>0.5180142857142856</v>
      </c>
      <c r="Q9" s="2">
        <v>6767.7</v>
      </c>
      <c r="R9" s="115">
        <v>0</v>
      </c>
      <c r="S9" s="72">
        <v>0</v>
      </c>
      <c r="T9" s="65">
        <v>0</v>
      </c>
      <c r="U9" s="168">
        <v>0</v>
      </c>
      <c r="V9" s="168"/>
      <c r="W9" s="118">
        <v>0</v>
      </c>
      <c r="X9" s="68">
        <f t="shared" si="3"/>
        <v>0</v>
      </c>
    </row>
    <row r="10" spans="1:24" ht="12.75">
      <c r="A10" s="10">
        <v>43354</v>
      </c>
      <c r="B10" s="65">
        <v>810.7</v>
      </c>
      <c r="C10" s="70">
        <v>39.4</v>
      </c>
      <c r="D10" s="106">
        <v>39.4</v>
      </c>
      <c r="E10" s="106">
        <f t="shared" si="0"/>
        <v>0</v>
      </c>
      <c r="F10" s="78">
        <v>39.3</v>
      </c>
      <c r="G10" s="78">
        <v>282.1</v>
      </c>
      <c r="H10" s="65">
        <v>493.2</v>
      </c>
      <c r="I10" s="78">
        <v>97.5</v>
      </c>
      <c r="J10" s="78">
        <v>2.5</v>
      </c>
      <c r="K10" s="78">
        <v>0</v>
      </c>
      <c r="L10" s="78">
        <v>0</v>
      </c>
      <c r="M10" s="65">
        <f t="shared" si="1"/>
        <v>-167.7</v>
      </c>
      <c r="N10" s="65">
        <v>1597</v>
      </c>
      <c r="O10" s="72">
        <v>2900</v>
      </c>
      <c r="P10" s="3">
        <f t="shared" si="2"/>
        <v>0.5506896551724138</v>
      </c>
      <c r="Q10" s="2">
        <v>6767.7</v>
      </c>
      <c r="R10" s="71">
        <v>0</v>
      </c>
      <c r="S10" s="72">
        <v>0</v>
      </c>
      <c r="T10" s="70">
        <v>25</v>
      </c>
      <c r="U10" s="127">
        <v>0</v>
      </c>
      <c r="V10" s="128"/>
      <c r="W10" s="122">
        <v>0</v>
      </c>
      <c r="X10" s="68">
        <f t="shared" si="3"/>
        <v>25</v>
      </c>
    </row>
    <row r="11" spans="1:24" ht="12.75">
      <c r="A11" s="10">
        <v>43355</v>
      </c>
      <c r="B11" s="65">
        <v>1042.9</v>
      </c>
      <c r="C11" s="70">
        <v>12</v>
      </c>
      <c r="D11" s="106">
        <v>12</v>
      </c>
      <c r="E11" s="106">
        <f t="shared" si="0"/>
        <v>0</v>
      </c>
      <c r="F11" s="78">
        <v>29.7</v>
      </c>
      <c r="G11" s="78">
        <v>194.9</v>
      </c>
      <c r="H11" s="65">
        <v>237.2</v>
      </c>
      <c r="I11" s="78">
        <v>66.2</v>
      </c>
      <c r="J11" s="78">
        <v>29.6</v>
      </c>
      <c r="K11" s="78">
        <v>0</v>
      </c>
      <c r="L11" s="78">
        <v>0</v>
      </c>
      <c r="M11" s="65">
        <f t="shared" si="1"/>
        <v>17.83999999999981</v>
      </c>
      <c r="N11" s="65">
        <v>1630.34</v>
      </c>
      <c r="O11" s="65">
        <v>2660</v>
      </c>
      <c r="P11" s="3">
        <f t="shared" si="2"/>
        <v>0.6129097744360902</v>
      </c>
      <c r="Q11" s="2">
        <v>6767.7</v>
      </c>
      <c r="R11" s="69">
        <v>0</v>
      </c>
      <c r="S11" s="65">
        <v>0</v>
      </c>
      <c r="T11" s="70">
        <v>1.9</v>
      </c>
      <c r="U11" s="127">
        <v>0</v>
      </c>
      <c r="V11" s="128"/>
      <c r="W11" s="122">
        <v>0</v>
      </c>
      <c r="X11" s="68">
        <f t="shared" si="3"/>
        <v>1.9</v>
      </c>
    </row>
    <row r="12" spans="1:24" ht="12.75">
      <c r="A12" s="10">
        <v>43356</v>
      </c>
      <c r="B12" s="77">
        <v>1920.7</v>
      </c>
      <c r="C12" s="70">
        <v>111.2</v>
      </c>
      <c r="D12" s="106">
        <v>111.2</v>
      </c>
      <c r="E12" s="106">
        <f t="shared" si="0"/>
        <v>0</v>
      </c>
      <c r="F12" s="78">
        <v>63.2</v>
      </c>
      <c r="G12" s="78">
        <v>422.1</v>
      </c>
      <c r="H12" s="65">
        <v>367.6</v>
      </c>
      <c r="I12" s="78">
        <v>78.2</v>
      </c>
      <c r="J12" s="78">
        <v>0</v>
      </c>
      <c r="K12" s="78">
        <v>0</v>
      </c>
      <c r="L12" s="78">
        <v>0</v>
      </c>
      <c r="M12" s="65">
        <f t="shared" si="1"/>
        <v>7.999999999999815</v>
      </c>
      <c r="N12" s="65">
        <v>2971</v>
      </c>
      <c r="O12" s="65">
        <v>5800</v>
      </c>
      <c r="P12" s="3">
        <f t="shared" si="2"/>
        <v>0.5122413793103449</v>
      </c>
      <c r="Q12" s="2">
        <v>6767.7</v>
      </c>
      <c r="R12" s="69">
        <v>0</v>
      </c>
      <c r="S12" s="65">
        <v>0</v>
      </c>
      <c r="T12" s="70">
        <v>3.9</v>
      </c>
      <c r="U12" s="127">
        <v>0</v>
      </c>
      <c r="V12" s="128"/>
      <c r="W12" s="122">
        <v>0</v>
      </c>
      <c r="X12" s="68">
        <f t="shared" si="3"/>
        <v>3.9</v>
      </c>
    </row>
    <row r="13" spans="1:24" ht="12.75">
      <c r="A13" s="10">
        <v>43357</v>
      </c>
      <c r="B13" s="65">
        <v>11974.3</v>
      </c>
      <c r="C13" s="70">
        <v>19</v>
      </c>
      <c r="D13" s="106">
        <v>19</v>
      </c>
      <c r="E13" s="106">
        <f t="shared" si="0"/>
        <v>0</v>
      </c>
      <c r="F13" s="78">
        <v>44</v>
      </c>
      <c r="G13" s="78">
        <v>212.3</v>
      </c>
      <c r="H13" s="65">
        <v>512.4</v>
      </c>
      <c r="I13" s="78">
        <v>79</v>
      </c>
      <c r="J13" s="78">
        <v>14.8</v>
      </c>
      <c r="K13" s="78">
        <v>0</v>
      </c>
      <c r="L13" s="78">
        <v>0</v>
      </c>
      <c r="M13" s="65">
        <f t="shared" si="1"/>
        <v>64.00000000000007</v>
      </c>
      <c r="N13" s="65">
        <v>12919.8</v>
      </c>
      <c r="O13" s="65">
        <v>12600</v>
      </c>
      <c r="P13" s="3">
        <f t="shared" si="2"/>
        <v>1.0253809523809523</v>
      </c>
      <c r="Q13" s="2">
        <v>6767.7</v>
      </c>
      <c r="R13" s="69">
        <v>0</v>
      </c>
      <c r="S13" s="65">
        <v>0</v>
      </c>
      <c r="T13" s="70">
        <v>0</v>
      </c>
      <c r="U13" s="127">
        <v>1</v>
      </c>
      <c r="V13" s="128"/>
      <c r="W13" s="122">
        <v>0</v>
      </c>
      <c r="X13" s="68">
        <f t="shared" si="3"/>
        <v>1</v>
      </c>
    </row>
    <row r="14" spans="1:24" ht="12.75">
      <c r="A14" s="10">
        <v>43360</v>
      </c>
      <c r="B14" s="65">
        <v>2034.6</v>
      </c>
      <c r="C14" s="70">
        <v>54</v>
      </c>
      <c r="D14" s="106">
        <v>54</v>
      </c>
      <c r="E14" s="106">
        <f t="shared" si="0"/>
        <v>0</v>
      </c>
      <c r="F14" s="78">
        <v>57.5</v>
      </c>
      <c r="G14" s="78">
        <v>583.3</v>
      </c>
      <c r="H14" s="65">
        <v>738.1</v>
      </c>
      <c r="I14" s="78">
        <v>81.3</v>
      </c>
      <c r="J14" s="78">
        <v>5.2</v>
      </c>
      <c r="K14" s="78">
        <v>0</v>
      </c>
      <c r="L14" s="78">
        <v>0</v>
      </c>
      <c r="M14" s="65">
        <f t="shared" si="1"/>
        <v>45.69999999999993</v>
      </c>
      <c r="N14" s="65">
        <v>3599.7</v>
      </c>
      <c r="O14" s="65">
        <v>4200</v>
      </c>
      <c r="P14" s="3">
        <f t="shared" si="2"/>
        <v>0.8570714285714285</v>
      </c>
      <c r="Q14" s="2">
        <v>6767.7</v>
      </c>
      <c r="R14" s="69">
        <v>0</v>
      </c>
      <c r="S14" s="65">
        <v>0</v>
      </c>
      <c r="T14" s="74">
        <v>0</v>
      </c>
      <c r="U14" s="127">
        <v>0</v>
      </c>
      <c r="V14" s="128"/>
      <c r="W14" s="122">
        <v>0</v>
      </c>
      <c r="X14" s="68">
        <f t="shared" si="3"/>
        <v>0</v>
      </c>
    </row>
    <row r="15" spans="1:24" ht="12.75">
      <c r="A15" s="10">
        <v>43361</v>
      </c>
      <c r="B15" s="65">
        <v>1190.5</v>
      </c>
      <c r="C15" s="66">
        <v>73.9</v>
      </c>
      <c r="D15" s="106">
        <v>73.9</v>
      </c>
      <c r="E15" s="106">
        <f t="shared" si="0"/>
        <v>0</v>
      </c>
      <c r="F15" s="81">
        <v>21.9</v>
      </c>
      <c r="G15" s="81">
        <v>303.1</v>
      </c>
      <c r="H15" s="82">
        <v>727.3</v>
      </c>
      <c r="I15" s="81">
        <v>95.1</v>
      </c>
      <c r="J15" s="81">
        <v>12.1</v>
      </c>
      <c r="K15" s="81">
        <v>0</v>
      </c>
      <c r="L15" s="81">
        <v>0</v>
      </c>
      <c r="M15" s="65">
        <f t="shared" si="1"/>
        <v>46.90000000000003</v>
      </c>
      <c r="N15" s="65">
        <v>2470.8</v>
      </c>
      <c r="O15" s="72">
        <v>5000</v>
      </c>
      <c r="P15" s="3">
        <f>N15/O15</f>
        <v>0.49416000000000004</v>
      </c>
      <c r="Q15" s="2">
        <v>6767.7</v>
      </c>
      <c r="R15" s="69">
        <v>0</v>
      </c>
      <c r="S15" s="65">
        <v>0</v>
      </c>
      <c r="T15" s="74">
        <v>0</v>
      </c>
      <c r="U15" s="127">
        <v>2</v>
      </c>
      <c r="V15" s="128"/>
      <c r="W15" s="122">
        <v>0</v>
      </c>
      <c r="X15" s="68">
        <f t="shared" si="3"/>
        <v>2</v>
      </c>
    </row>
    <row r="16" spans="1:24" ht="12.75">
      <c r="A16" s="10">
        <v>43362</v>
      </c>
      <c r="B16" s="65">
        <v>2046.4</v>
      </c>
      <c r="C16" s="70">
        <v>156.9</v>
      </c>
      <c r="D16" s="106">
        <v>156.9</v>
      </c>
      <c r="E16" s="106">
        <f t="shared" si="0"/>
        <v>0</v>
      </c>
      <c r="F16" s="78">
        <v>21.4</v>
      </c>
      <c r="G16" s="78">
        <v>392.7</v>
      </c>
      <c r="H16" s="65">
        <v>739.9</v>
      </c>
      <c r="I16" s="78">
        <v>25.9</v>
      </c>
      <c r="J16" s="78">
        <v>1.95</v>
      </c>
      <c r="K16" s="78">
        <v>0</v>
      </c>
      <c r="L16" s="78">
        <v>0</v>
      </c>
      <c r="M16" s="65">
        <f t="shared" si="1"/>
        <v>14.449999999999616</v>
      </c>
      <c r="N16" s="65">
        <v>3399.6</v>
      </c>
      <c r="O16" s="72">
        <v>5900</v>
      </c>
      <c r="P16" s="3">
        <f t="shared" si="2"/>
        <v>0.5762033898305085</v>
      </c>
      <c r="Q16" s="2">
        <v>6767.7</v>
      </c>
      <c r="R16" s="69">
        <v>0</v>
      </c>
      <c r="S16" s="65">
        <v>0</v>
      </c>
      <c r="T16" s="74">
        <v>0</v>
      </c>
      <c r="U16" s="127">
        <v>0</v>
      </c>
      <c r="V16" s="128"/>
      <c r="W16" s="122">
        <v>0</v>
      </c>
      <c r="X16" s="68">
        <f t="shared" si="3"/>
        <v>0</v>
      </c>
    </row>
    <row r="17" spans="1:24" ht="12.75">
      <c r="A17" s="10">
        <v>43363</v>
      </c>
      <c r="B17" s="65">
        <v>4950.1</v>
      </c>
      <c r="C17" s="70">
        <v>40.9</v>
      </c>
      <c r="D17" s="106">
        <v>40.9</v>
      </c>
      <c r="E17" s="106">
        <f t="shared" si="0"/>
        <v>0</v>
      </c>
      <c r="F17" s="78">
        <v>38.2</v>
      </c>
      <c r="G17" s="78">
        <v>529.3</v>
      </c>
      <c r="H17" s="65">
        <v>1298.9</v>
      </c>
      <c r="I17" s="78">
        <v>103.7</v>
      </c>
      <c r="J17" s="78">
        <v>0.9</v>
      </c>
      <c r="K17" s="78">
        <v>0</v>
      </c>
      <c r="L17" s="78">
        <v>0</v>
      </c>
      <c r="M17" s="65">
        <f t="shared" si="1"/>
        <v>20.69999999999927</v>
      </c>
      <c r="N17" s="65">
        <v>6982.7</v>
      </c>
      <c r="O17" s="65">
        <v>7600</v>
      </c>
      <c r="P17" s="3">
        <f t="shared" si="2"/>
        <v>0.9187763157894736</v>
      </c>
      <c r="Q17" s="2">
        <v>6767.7</v>
      </c>
      <c r="R17" s="69">
        <v>0</v>
      </c>
      <c r="S17" s="65">
        <v>0</v>
      </c>
      <c r="T17" s="74">
        <v>0</v>
      </c>
      <c r="U17" s="127">
        <v>0</v>
      </c>
      <c r="V17" s="128"/>
      <c r="W17" s="122">
        <v>0</v>
      </c>
      <c r="X17" s="68">
        <f t="shared" si="3"/>
        <v>0</v>
      </c>
    </row>
    <row r="18" spans="1:24" ht="12.75">
      <c r="A18" s="10">
        <v>43364</v>
      </c>
      <c r="B18" s="65">
        <v>7187.9</v>
      </c>
      <c r="C18" s="70">
        <v>24.8</v>
      </c>
      <c r="D18" s="106">
        <v>24.8</v>
      </c>
      <c r="E18" s="106">
        <f t="shared" si="0"/>
        <v>0</v>
      </c>
      <c r="F18" s="78">
        <v>111.3</v>
      </c>
      <c r="G18" s="78">
        <v>1136.1</v>
      </c>
      <c r="H18" s="65">
        <v>356.4</v>
      </c>
      <c r="I18" s="78">
        <v>76.4</v>
      </c>
      <c r="J18" s="78">
        <v>8.4</v>
      </c>
      <c r="K18" s="78">
        <v>0</v>
      </c>
      <c r="L18" s="78">
        <v>0</v>
      </c>
      <c r="M18" s="65">
        <f>N18-B18-C18-F18-G18-H18-I18-J18-K18-L18</f>
        <v>21.1000000000002</v>
      </c>
      <c r="N18" s="65">
        <v>8922.4</v>
      </c>
      <c r="O18" s="65">
        <v>10500</v>
      </c>
      <c r="P18" s="3">
        <f>N18/O18</f>
        <v>0.8497523809523809</v>
      </c>
      <c r="Q18" s="2">
        <v>6767.7</v>
      </c>
      <c r="R18" s="69">
        <v>0</v>
      </c>
      <c r="S18" s="65">
        <v>0</v>
      </c>
      <c r="T18" s="70">
        <v>0</v>
      </c>
      <c r="U18" s="127">
        <v>0</v>
      </c>
      <c r="V18" s="128"/>
      <c r="W18" s="122">
        <v>0</v>
      </c>
      <c r="X18" s="68">
        <f t="shared" si="3"/>
        <v>0</v>
      </c>
    </row>
    <row r="19" spans="1:24" ht="12.75">
      <c r="A19" s="10">
        <v>43367</v>
      </c>
      <c r="B19" s="65">
        <v>724.4</v>
      </c>
      <c r="C19" s="70">
        <v>414.4</v>
      </c>
      <c r="D19" s="106">
        <v>414.4</v>
      </c>
      <c r="E19" s="106">
        <f t="shared" si="0"/>
        <v>0</v>
      </c>
      <c r="F19" s="78">
        <v>100.2</v>
      </c>
      <c r="G19" s="78">
        <v>706</v>
      </c>
      <c r="H19" s="65">
        <v>168.5</v>
      </c>
      <c r="I19" s="78">
        <v>86.7</v>
      </c>
      <c r="J19" s="78">
        <v>2.5</v>
      </c>
      <c r="K19" s="78">
        <v>0</v>
      </c>
      <c r="L19" s="78">
        <v>0</v>
      </c>
      <c r="M19" s="65">
        <f>N19-B19-C19-F19-G19-H19-I19-J19-K19-L19</f>
        <v>35.19999999999986</v>
      </c>
      <c r="N19" s="65">
        <v>2237.9</v>
      </c>
      <c r="O19" s="65">
        <v>3800</v>
      </c>
      <c r="P19" s="3">
        <f t="shared" si="2"/>
        <v>0.588921052631579</v>
      </c>
      <c r="Q19" s="2">
        <v>6767.7</v>
      </c>
      <c r="R19" s="69">
        <v>0</v>
      </c>
      <c r="S19" s="65">
        <v>0</v>
      </c>
      <c r="T19" s="70">
        <v>0</v>
      </c>
      <c r="U19" s="127">
        <v>0</v>
      </c>
      <c r="V19" s="128"/>
      <c r="W19" s="122">
        <v>0</v>
      </c>
      <c r="X19" s="68">
        <f t="shared" si="3"/>
        <v>0</v>
      </c>
    </row>
    <row r="20" spans="1:24" ht="12.75">
      <c r="A20" s="10">
        <v>43368</v>
      </c>
      <c r="B20" s="65">
        <v>621.7</v>
      </c>
      <c r="C20" s="70">
        <v>352.7</v>
      </c>
      <c r="D20" s="106">
        <v>352.7</v>
      </c>
      <c r="E20" s="106">
        <f t="shared" si="0"/>
        <v>0</v>
      </c>
      <c r="F20" s="78">
        <v>62.6</v>
      </c>
      <c r="G20" s="65">
        <v>1213.5</v>
      </c>
      <c r="H20" s="65">
        <v>211.6</v>
      </c>
      <c r="I20" s="78">
        <v>66.3</v>
      </c>
      <c r="J20" s="78">
        <v>9.3</v>
      </c>
      <c r="K20" s="78">
        <v>0</v>
      </c>
      <c r="L20" s="78">
        <v>0</v>
      </c>
      <c r="M20" s="65">
        <f t="shared" si="1"/>
        <v>25.300000000000008</v>
      </c>
      <c r="N20" s="65">
        <v>2563</v>
      </c>
      <c r="O20" s="65">
        <v>2200</v>
      </c>
      <c r="P20" s="3">
        <f t="shared" si="2"/>
        <v>1.165</v>
      </c>
      <c r="Q20" s="2">
        <v>6767.7</v>
      </c>
      <c r="R20" s="69">
        <v>0</v>
      </c>
      <c r="S20" s="65">
        <v>0</v>
      </c>
      <c r="T20" s="70">
        <v>0</v>
      </c>
      <c r="U20" s="127">
        <v>0</v>
      </c>
      <c r="V20" s="128"/>
      <c r="W20" s="122">
        <v>-0.17</v>
      </c>
      <c r="X20" s="68">
        <f t="shared" si="3"/>
        <v>-0.17</v>
      </c>
    </row>
    <row r="21" spans="1:24" ht="12.75">
      <c r="A21" s="10">
        <v>43369</v>
      </c>
      <c r="B21" s="65">
        <v>1365.2</v>
      </c>
      <c r="C21" s="70">
        <v>1851.4</v>
      </c>
      <c r="D21" s="106">
        <v>1851.4</v>
      </c>
      <c r="E21" s="106">
        <f t="shared" si="0"/>
        <v>0</v>
      </c>
      <c r="F21" s="78">
        <v>43</v>
      </c>
      <c r="G21" s="65">
        <v>1884.5</v>
      </c>
      <c r="H21" s="65">
        <v>376.9</v>
      </c>
      <c r="I21" s="78">
        <v>73.9</v>
      </c>
      <c r="J21" s="78">
        <v>11</v>
      </c>
      <c r="K21" s="78">
        <v>0</v>
      </c>
      <c r="L21" s="78">
        <v>0</v>
      </c>
      <c r="M21" s="65">
        <f t="shared" si="1"/>
        <v>53.499999999999744</v>
      </c>
      <c r="N21" s="65">
        <v>5659.4</v>
      </c>
      <c r="O21" s="65">
        <v>3800</v>
      </c>
      <c r="P21" s="3">
        <f t="shared" si="2"/>
        <v>1.4893157894736841</v>
      </c>
      <c r="Q21" s="2">
        <v>6767.7</v>
      </c>
      <c r="R21" s="102">
        <v>14.7</v>
      </c>
      <c r="S21" s="103">
        <v>0</v>
      </c>
      <c r="T21" s="104">
        <v>23.8</v>
      </c>
      <c r="U21" s="127">
        <v>0</v>
      </c>
      <c r="V21" s="128"/>
      <c r="W21" s="122">
        <v>0</v>
      </c>
      <c r="X21" s="68">
        <f t="shared" si="3"/>
        <v>38.5</v>
      </c>
    </row>
    <row r="22" spans="1:24" ht="12.75">
      <c r="A22" s="10">
        <v>43370</v>
      </c>
      <c r="B22" s="65">
        <v>6378.2</v>
      </c>
      <c r="C22" s="70">
        <f>1453.3-0.7</f>
        <v>1452.6</v>
      </c>
      <c r="D22" s="106">
        <f>1453.3-0.7</f>
        <v>1452.6</v>
      </c>
      <c r="E22" s="106">
        <f t="shared" si="0"/>
        <v>0</v>
      </c>
      <c r="F22" s="78">
        <v>57.5</v>
      </c>
      <c r="G22" s="65">
        <v>2008.2</v>
      </c>
      <c r="H22" s="65">
        <v>903.1</v>
      </c>
      <c r="I22" s="78">
        <v>65.9</v>
      </c>
      <c r="J22" s="78">
        <v>25.1</v>
      </c>
      <c r="K22" s="78">
        <v>0</v>
      </c>
      <c r="L22" s="78">
        <v>0</v>
      </c>
      <c r="M22" s="65">
        <f t="shared" si="1"/>
        <v>199.19999999999948</v>
      </c>
      <c r="N22" s="65">
        <v>11089.8</v>
      </c>
      <c r="O22" s="65">
        <v>6500</v>
      </c>
      <c r="P22" s="3">
        <f t="shared" si="2"/>
        <v>1.7061230769230769</v>
      </c>
      <c r="Q22" s="2">
        <v>6767.7</v>
      </c>
      <c r="R22" s="102">
        <v>10.84</v>
      </c>
      <c r="S22" s="103">
        <v>0</v>
      </c>
      <c r="T22" s="104">
        <v>0</v>
      </c>
      <c r="U22" s="127">
        <v>0</v>
      </c>
      <c r="V22" s="128"/>
      <c r="W22" s="122">
        <v>0</v>
      </c>
      <c r="X22" s="68">
        <f t="shared" si="3"/>
        <v>10.84</v>
      </c>
    </row>
    <row r="23" spans="1:24" ht="13.5" thickBot="1">
      <c r="A23" s="10">
        <v>43371</v>
      </c>
      <c r="B23" s="65">
        <v>13757.3</v>
      </c>
      <c r="C23" s="74">
        <v>21531.1</v>
      </c>
      <c r="D23" s="106">
        <v>604.5</v>
      </c>
      <c r="E23" s="106">
        <f t="shared" si="0"/>
        <v>20926.6</v>
      </c>
      <c r="F23" s="78">
        <v>75.2</v>
      </c>
      <c r="G23" s="65">
        <v>3620.2</v>
      </c>
      <c r="H23" s="65">
        <v>871.9</v>
      </c>
      <c r="I23" s="78">
        <v>80.6</v>
      </c>
      <c r="J23" s="78">
        <v>30.3</v>
      </c>
      <c r="K23" s="78">
        <v>0</v>
      </c>
      <c r="L23" s="78">
        <v>0</v>
      </c>
      <c r="M23" s="65">
        <f t="shared" si="1"/>
        <v>66.70000000000549</v>
      </c>
      <c r="N23" s="65">
        <v>40033.3</v>
      </c>
      <c r="O23" s="65">
        <v>19500</v>
      </c>
      <c r="P23" s="3">
        <f t="shared" si="2"/>
        <v>2.0529897435897437</v>
      </c>
      <c r="Q23" s="2">
        <v>6767.7</v>
      </c>
      <c r="R23" s="98">
        <v>0</v>
      </c>
      <c r="S23" s="99">
        <v>0</v>
      </c>
      <c r="T23" s="100">
        <v>0</v>
      </c>
      <c r="U23" s="142">
        <v>0</v>
      </c>
      <c r="V23" s="143"/>
      <c r="W23" s="125">
        <v>0</v>
      </c>
      <c r="X23" s="68">
        <f t="shared" si="3"/>
        <v>0</v>
      </c>
    </row>
    <row r="24" spans="1:24" ht="13.5" thickBot="1">
      <c r="A24" s="83" t="s">
        <v>28</v>
      </c>
      <c r="B24" s="85">
        <f aca="true" t="shared" si="4" ref="B24:O24">SUM(B4:B23)</f>
        <v>79971.7</v>
      </c>
      <c r="C24" s="85">
        <f t="shared" si="4"/>
        <v>26219.3</v>
      </c>
      <c r="D24" s="107">
        <f t="shared" si="4"/>
        <v>5292.700000000001</v>
      </c>
      <c r="E24" s="107">
        <f t="shared" si="4"/>
        <v>20926.6</v>
      </c>
      <c r="F24" s="85">
        <f t="shared" si="4"/>
        <v>1028.05</v>
      </c>
      <c r="G24" s="85">
        <f t="shared" si="4"/>
        <v>14557.8</v>
      </c>
      <c r="H24" s="85">
        <f t="shared" si="4"/>
        <v>10634.8</v>
      </c>
      <c r="I24" s="85">
        <f t="shared" si="4"/>
        <v>1540.2000000000003</v>
      </c>
      <c r="J24" s="85">
        <f t="shared" si="4"/>
        <v>489.05</v>
      </c>
      <c r="K24" s="85">
        <f t="shared" si="4"/>
        <v>616.1</v>
      </c>
      <c r="L24" s="85">
        <f t="shared" si="4"/>
        <v>157.8</v>
      </c>
      <c r="M24" s="84">
        <f t="shared" si="4"/>
        <v>139.2800000000032</v>
      </c>
      <c r="N24" s="84">
        <f t="shared" si="4"/>
        <v>135354.08</v>
      </c>
      <c r="O24" s="84">
        <f t="shared" si="4"/>
        <v>124560</v>
      </c>
      <c r="P24" s="86">
        <f>N24/O24</f>
        <v>1.0866576750160564</v>
      </c>
      <c r="Q24" s="2"/>
      <c r="R24" s="75">
        <f>SUM(R4:R23)</f>
        <v>36.34</v>
      </c>
      <c r="S24" s="75">
        <f>SUM(S4:S23)</f>
        <v>0</v>
      </c>
      <c r="T24" s="75">
        <f>SUM(T4:T23)</f>
        <v>4252.8</v>
      </c>
      <c r="U24" s="144">
        <f>SUM(U4:U23)</f>
        <v>5</v>
      </c>
      <c r="V24" s="145"/>
      <c r="W24" s="119">
        <f>SUM(W4:W23)</f>
        <v>-0.17</v>
      </c>
      <c r="X24" s="111">
        <f>R24+S24+U24+T24+V24+W24</f>
        <v>4293.97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4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2" t="s">
        <v>33</v>
      </c>
      <c r="S27" s="132"/>
      <c r="T27" s="132"/>
      <c r="U27" s="132"/>
      <c r="V27" s="50"/>
      <c r="W27" s="50"/>
      <c r="X27" s="50"/>
    </row>
    <row r="28" spans="1:24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6" t="s">
        <v>29</v>
      </c>
      <c r="S28" s="146"/>
      <c r="T28" s="146"/>
      <c r="U28" s="146"/>
      <c r="V28" s="50"/>
      <c r="W28" s="50"/>
      <c r="X28" s="50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>
        <v>43374</v>
      </c>
      <c r="S29" s="147">
        <f>150580.25/1000</f>
        <v>150.58025</v>
      </c>
      <c r="T29" s="147"/>
      <c r="U29" s="147"/>
      <c r="V29" s="57"/>
      <c r="W29" s="57"/>
      <c r="X29" s="57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5"/>
      <c r="S30" s="147"/>
      <c r="T30" s="147"/>
      <c r="U30" s="147"/>
      <c r="V30" s="57"/>
      <c r="W30" s="57"/>
      <c r="X30" s="57"/>
    </row>
    <row r="31" spans="1:24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4"/>
      <c r="X31" s="55"/>
    </row>
    <row r="32" spans="1:24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45</v>
      </c>
      <c r="T32" s="130"/>
      <c r="U32" s="35">
        <f>'[1]серпень'!$I$82</f>
        <v>0</v>
      </c>
      <c r="V32" s="56"/>
      <c r="W32" s="56"/>
      <c r="X32" s="55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1" t="s">
        <v>40</v>
      </c>
      <c r="T33" s="131"/>
      <c r="U33" s="48">
        <f>'[1]серпень'!$I$81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6"/>
      <c r="X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4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30</v>
      </c>
      <c r="S37" s="132"/>
      <c r="T37" s="132"/>
      <c r="U37" s="132"/>
      <c r="V37" s="52"/>
      <c r="W37" s="52"/>
      <c r="X37" s="52"/>
    </row>
    <row r="38" spans="1:24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 t="s">
        <v>31</v>
      </c>
      <c r="S38" s="133"/>
      <c r="T38" s="133"/>
      <c r="U38" s="133"/>
      <c r="V38" s="53"/>
      <c r="W38" s="53"/>
      <c r="X38" s="53"/>
    </row>
    <row r="39" spans="1:24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>
        <v>43374</v>
      </c>
      <c r="S39" s="136">
        <v>0</v>
      </c>
      <c r="T39" s="137"/>
      <c r="U39" s="138"/>
      <c r="V39" s="51"/>
      <c r="W39" s="51"/>
      <c r="X39" s="51"/>
    </row>
    <row r="40" spans="1:24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5"/>
      <c r="S40" s="139"/>
      <c r="T40" s="140"/>
      <c r="U40" s="141"/>
      <c r="V40" s="51"/>
      <c r="W40" s="51"/>
      <c r="X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X1"/>
    <mergeCell ref="A2:P2"/>
    <mergeCell ref="R2:X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2:V22"/>
    <mergeCell ref="U23:V23"/>
    <mergeCell ref="U24:V24"/>
    <mergeCell ref="R27:U27"/>
    <mergeCell ref="R28:U28"/>
    <mergeCell ref="U17:V17"/>
    <mergeCell ref="U18:V18"/>
    <mergeCell ref="U19:V19"/>
    <mergeCell ref="U20:V20"/>
    <mergeCell ref="U21:V21"/>
    <mergeCell ref="R39:R40"/>
    <mergeCell ref="S39:U40"/>
    <mergeCell ref="R29:R30"/>
    <mergeCell ref="S29:U30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2018-07-16T12:19:29Z</cp:lastPrinted>
  <dcterms:created xsi:type="dcterms:W3CDTF">2006-11-30T08:16:02Z</dcterms:created>
  <dcterms:modified xsi:type="dcterms:W3CDTF">2018-12-04T14:22:35Z</dcterms:modified>
  <cp:category/>
  <cp:version/>
  <cp:contentType/>
  <cp:contentStatus/>
</cp:coreProperties>
</file>